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95" windowWidth="11340" windowHeight="1260" tabRatio="651" firstSheet="10" activeTab="18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mell. " sheetId="12" r:id="rId12"/>
    <sheet name="8.mell " sheetId="13" r:id="rId13"/>
    <sheet name="9.mell. " sheetId="14" r:id="rId14"/>
    <sheet name="10mell." sheetId="15" r:id="rId15"/>
    <sheet name="11mell." sheetId="16" r:id="rId16"/>
    <sheet name="12mell." sheetId="17" r:id="rId17"/>
    <sheet name="13mell." sheetId="18" r:id="rId18"/>
    <sheet name="14mell." sheetId="19" r:id="rId19"/>
    <sheet name="15mell." sheetId="20" r:id="rId20"/>
    <sheet name="16mell." sheetId="21" r:id="rId21"/>
    <sheet name="17mell." sheetId="22" r:id="rId22"/>
    <sheet name="18mell" sheetId="23" r:id="rId23"/>
    <sheet name="19mell" sheetId="24" r:id="rId24"/>
    <sheet name="20mell " sheetId="25" r:id="rId25"/>
    <sheet name="21mell" sheetId="26" r:id="rId26"/>
    <sheet name="22mell" sheetId="27" r:id="rId27"/>
    <sheet name="23mell" sheetId="28" r:id="rId28"/>
    <sheet name="24mell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4._sz._sor_részletezése" localSheetId="14">#REF!</definedName>
    <definedName name="_4._sz._sor_részletezése" localSheetId="15">#REF!</definedName>
    <definedName name="_4._sz._sor_részletezése" localSheetId="16">#REF!</definedName>
    <definedName name="_4._sz._sor_részletezése" localSheetId="17">#REF!</definedName>
    <definedName name="_4._sz._sor_részletezése" localSheetId="18">#REF!</definedName>
    <definedName name="_4._sz._sor_részletezése" localSheetId="20">#REF!</definedName>
    <definedName name="_4._sz._sor_részletezése" localSheetId="23">#REF!</definedName>
    <definedName name="_4._sz._sor_részletezése">#REF!</definedName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 localSheetId="14">#REF!</definedName>
    <definedName name="csceltartalekok_Dim12" localSheetId="15">#REF!</definedName>
    <definedName name="csceltartalekok_Dim12" localSheetId="16">#REF!</definedName>
    <definedName name="csceltartalekok_Dim12" localSheetId="20">#REF!</definedName>
    <definedName name="csceltartalekok_Dim12" localSheetId="23">#REF!</definedName>
    <definedName name="csceltartalekok_Dim12" localSheetId="24">#REF!</definedName>
    <definedName name="csceltartalekok_Dim12" localSheetId="28">#REF!</definedName>
    <definedName name="csceltartalekok_Dim12" localSheetId="12">#REF!</definedName>
    <definedName name="csceltartalekok_Dim12">#REF!</definedName>
    <definedName name="csceltartalekokAnchor" localSheetId="14">#REF!</definedName>
    <definedName name="csceltartalekokAnchor" localSheetId="15">#REF!</definedName>
    <definedName name="csceltartalekokAnchor" localSheetId="16">#REF!</definedName>
    <definedName name="csceltartalekokAnchor" localSheetId="20">#REF!</definedName>
    <definedName name="csceltartalekokAnchor" localSheetId="23">#REF!</definedName>
    <definedName name="csceltartalekokAnchor" localSheetId="24">#REF!</definedName>
    <definedName name="csceltartalekokAnchor" localSheetId="28">#REF!</definedName>
    <definedName name="csceltartalekokAnchor" localSheetId="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 localSheetId="14">'[12]Alapy'!#REF!</definedName>
    <definedName name="csexcel_int_alapyAnchor" localSheetId="15">'[12]Alapy'!#REF!</definedName>
    <definedName name="csexcel_int_alapyAnchor" localSheetId="16">'[12]Alapy'!#REF!</definedName>
    <definedName name="csexcel_int_alapyAnchor" localSheetId="20">'[12]Alapy'!#REF!</definedName>
    <definedName name="csexcel_int_alapyAnchor" localSheetId="23">'[12]Alapy'!#REF!</definedName>
    <definedName name="csexcel_int_alapyAnchor" localSheetId="24">'[12]Alapy'!#REF!</definedName>
    <definedName name="csexcel_int_alapyAnchor" localSheetId="28">'[12]Alapy'!#REF!</definedName>
    <definedName name="csexcel_int_alapyAnchor" localSheetId="12">'[12]Alapy'!#REF!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 localSheetId="14">'[12]Óvoda,Ált.spec.isk'!#REF!</definedName>
    <definedName name="csexcel_int_alt_spec_iskAnchor" localSheetId="15">'[12]Óvoda,Ált.spec.isk'!#REF!</definedName>
    <definedName name="csexcel_int_alt_spec_iskAnchor" localSheetId="16">'[12]Óvoda,Ált.spec.isk'!#REF!</definedName>
    <definedName name="csexcel_int_alt_spec_iskAnchor" localSheetId="20">'[12]Óvoda,Ált.spec.isk'!#REF!</definedName>
    <definedName name="csexcel_int_alt_spec_iskAnchor" localSheetId="23">'[12]Óvoda,Ált.spec.isk'!#REF!</definedName>
    <definedName name="csexcel_int_alt_spec_iskAnchor" localSheetId="24">'[12]Óvoda,Ált.spec.isk'!#REF!</definedName>
    <definedName name="csexcel_int_alt_spec_iskAnchor" localSheetId="28">'[12]Óvoda,Ált.spec.isk'!#REF!</definedName>
    <definedName name="csexcel_int_alt_spec_iskAnchor" localSheetId="12">'[12]Óvoda,Ált.spec.isk'!#REF!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 localSheetId="14">'[12]Eötvös Szakk.'!#REF!</definedName>
    <definedName name="csexcel_int_eotvos_szakkAnchor" localSheetId="15">'[12]Eötvös Szakk.'!#REF!</definedName>
    <definedName name="csexcel_int_eotvos_szakkAnchor" localSheetId="16">'[12]Eötvös Szakk.'!#REF!</definedName>
    <definedName name="csexcel_int_eotvos_szakkAnchor" localSheetId="20">'[12]Eötvös Szakk.'!#REF!</definedName>
    <definedName name="csexcel_int_eotvos_szakkAnchor" localSheetId="23">'[12]Eötvös Szakk.'!#REF!</definedName>
    <definedName name="csexcel_int_eotvos_szakkAnchor" localSheetId="24">'[12]Eötvös Szakk.'!#REF!</definedName>
    <definedName name="csexcel_int_eotvos_szakkAnchor" localSheetId="28">'[12]Eötvös Szakk.'!#REF!</definedName>
    <definedName name="csexcel_int_eotvos_szakkAnchor" localSheetId="12">'[12]Eötvös Szakk.'!#REF!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 localSheetId="14">'[12]Erkel'!#REF!</definedName>
    <definedName name="csexcel_int_erkelAnchor" localSheetId="15">'[12]Erkel'!#REF!</definedName>
    <definedName name="csexcel_int_erkelAnchor" localSheetId="16">'[12]Erkel'!#REF!</definedName>
    <definedName name="csexcel_int_erkelAnchor" localSheetId="20">'[12]Erkel'!#REF!</definedName>
    <definedName name="csexcel_int_erkelAnchor" localSheetId="23">'[12]Erkel'!#REF!</definedName>
    <definedName name="csexcel_int_erkelAnchor" localSheetId="24">'[12]Erkel'!#REF!</definedName>
    <definedName name="csexcel_int_erkelAnchor" localSheetId="28">'[12]Erkel'!#REF!</definedName>
    <definedName name="csexcel_int_erkelAnchor" localSheetId="12">'[12]Erkel'!#REF!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 localSheetId="14">'[12]Géza'!#REF!</definedName>
    <definedName name="csexcel_int_gezaAnchor" localSheetId="15">'[12]Géza'!#REF!</definedName>
    <definedName name="csexcel_int_gezaAnchor" localSheetId="16">'[12]Géza'!#REF!</definedName>
    <definedName name="csexcel_int_gezaAnchor" localSheetId="20">'[12]Géza'!#REF!</definedName>
    <definedName name="csexcel_int_gezaAnchor" localSheetId="23">'[12]Géza'!#REF!</definedName>
    <definedName name="csexcel_int_gezaAnchor" localSheetId="24">'[12]Géza'!#REF!</definedName>
    <definedName name="csexcel_int_gezaAnchor" localSheetId="28">'[12]Géza'!#REF!</definedName>
    <definedName name="csexcel_int_gezaAnchor" localSheetId="12">'[12]Géza'!#REF!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 localSheetId="14">'[12]Integrált szoc'!#REF!</definedName>
    <definedName name="csexcel_int_integralt_szocAnchor" localSheetId="15">'[12]Integrált szoc'!#REF!</definedName>
    <definedName name="csexcel_int_integralt_szocAnchor" localSheetId="16">'[12]Integrált szoc'!#REF!</definedName>
    <definedName name="csexcel_int_integralt_szocAnchor" localSheetId="20">'[12]Integrált szoc'!#REF!</definedName>
    <definedName name="csexcel_int_integralt_szocAnchor" localSheetId="23">'[12]Integrált szoc'!#REF!</definedName>
    <definedName name="csexcel_int_integralt_szocAnchor" localSheetId="24">'[12]Integrált szoc'!#REF!</definedName>
    <definedName name="csexcel_int_integralt_szocAnchor" localSheetId="28">'[12]Integrált szoc'!#REF!</definedName>
    <definedName name="csexcel_int_integralt_szocAnchor" localSheetId="12">'[12]Integrált szoc'!#REF!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 localSheetId="14">'[12]Jávorka'!#REF!</definedName>
    <definedName name="csexcel_int_javorkaAnchor" localSheetId="15">'[12]Jávorka'!#REF!</definedName>
    <definedName name="csexcel_int_javorkaAnchor" localSheetId="16">'[12]Jávorka'!#REF!</definedName>
    <definedName name="csexcel_int_javorkaAnchor" localSheetId="20">'[12]Jávorka'!#REF!</definedName>
    <definedName name="csexcel_int_javorkaAnchor" localSheetId="23">'[12]Jávorka'!#REF!</definedName>
    <definedName name="csexcel_int_javorkaAnchor" localSheetId="24">'[12]Jávorka'!#REF!</definedName>
    <definedName name="csexcel_int_javorkaAnchor" localSheetId="28">'[12]Jávorka'!#REF!</definedName>
    <definedName name="csexcel_int_javorkaAnchor" localSheetId="12">'[12]Jávorka'!#REF!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 localSheetId="14">'[12]Könyvtár'!#REF!</definedName>
    <definedName name="csexcel_int_konyvtarAnchor" localSheetId="15">'[12]Könyvtár'!#REF!</definedName>
    <definedName name="csexcel_int_konyvtarAnchor" localSheetId="16">'[12]Könyvtár'!#REF!</definedName>
    <definedName name="csexcel_int_konyvtarAnchor" localSheetId="20">'[12]Könyvtár'!#REF!</definedName>
    <definedName name="csexcel_int_konyvtarAnchor" localSheetId="23">'[12]Könyvtár'!#REF!</definedName>
    <definedName name="csexcel_int_konyvtarAnchor" localSheetId="24">'[12]Könyvtár'!#REF!</definedName>
    <definedName name="csexcel_int_konyvtarAnchor" localSheetId="28">'[12]Könyvtár'!#REF!</definedName>
    <definedName name="csexcel_int_konyvtarAnchor" localSheetId="12">'[12]Könyvtár'!#REF!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 localSheetId="14">'[12]Kórház'!#REF!</definedName>
    <definedName name="csexcel_int_korhazAnchor" localSheetId="15">'[12]Kórház'!#REF!</definedName>
    <definedName name="csexcel_int_korhazAnchor" localSheetId="16">'[12]Kórház'!#REF!</definedName>
    <definedName name="csexcel_int_korhazAnchor" localSheetId="20">'[12]Kórház'!#REF!</definedName>
    <definedName name="csexcel_int_korhazAnchor" localSheetId="23">'[12]Kórház'!#REF!</definedName>
    <definedName name="csexcel_int_korhazAnchor" localSheetId="24">'[12]Kórház'!#REF!</definedName>
    <definedName name="csexcel_int_korhazAnchor" localSheetId="28">'[12]Kórház'!#REF!</definedName>
    <definedName name="csexcel_int_korhazAnchor" localSheetId="12">'[12]Kórház'!#REF!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 localSheetId="14">'[12]Kultsar'!#REF!</definedName>
    <definedName name="csexcel_int_kultsarAnchor" localSheetId="15">'[12]Kultsar'!#REF!</definedName>
    <definedName name="csexcel_int_kultsarAnchor" localSheetId="16">'[12]Kultsar'!#REF!</definedName>
    <definedName name="csexcel_int_kultsarAnchor" localSheetId="20">'[12]Kultsar'!#REF!</definedName>
    <definedName name="csexcel_int_kultsarAnchor" localSheetId="23">'[12]Kultsar'!#REF!</definedName>
    <definedName name="csexcel_int_kultsarAnchor" localSheetId="24">'[12]Kultsar'!#REF!</definedName>
    <definedName name="csexcel_int_kultsarAnchor" localSheetId="28">'[12]Kultsar'!#REF!</definedName>
    <definedName name="csexcel_int_kultsarAnchor" localSheetId="12">'[12]Kultsar'!#REF!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 localSheetId="14">'[12]Levéltár'!#REF!</definedName>
    <definedName name="csexcel_int_leveltarAnchor" localSheetId="15">'[12]Levéltár'!#REF!</definedName>
    <definedName name="csexcel_int_leveltarAnchor" localSheetId="16">'[12]Levéltár'!#REF!</definedName>
    <definedName name="csexcel_int_leveltarAnchor" localSheetId="20">'[12]Levéltár'!#REF!</definedName>
    <definedName name="csexcel_int_leveltarAnchor" localSheetId="23">'[12]Levéltár'!#REF!</definedName>
    <definedName name="csexcel_int_leveltarAnchor" localSheetId="24">'[12]Levéltár'!#REF!</definedName>
    <definedName name="csexcel_int_leveltarAnchor" localSheetId="28">'[12]Levéltár'!#REF!</definedName>
    <definedName name="csexcel_int_leveltarAnchor" localSheetId="12">'[12]Levéltár'!#REF!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 localSheetId="14">'[12]MERI'!#REF!</definedName>
    <definedName name="csexcel_int_meriAnchor" localSheetId="15">'[12]MERI'!#REF!</definedName>
    <definedName name="csexcel_int_meriAnchor" localSheetId="16">'[12]MERI'!#REF!</definedName>
    <definedName name="csexcel_int_meriAnchor" localSheetId="20">'[12]MERI'!#REF!</definedName>
    <definedName name="csexcel_int_meriAnchor" localSheetId="23">'[12]MERI'!#REF!</definedName>
    <definedName name="csexcel_int_meriAnchor" localSheetId="24">'[12]MERI'!#REF!</definedName>
    <definedName name="csexcel_int_meriAnchor" localSheetId="28">'[12]MERI'!#REF!</definedName>
    <definedName name="csexcel_int_meriAnchor" localSheetId="12">'[12]MERI'!#REF!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 localSheetId="14">'[12]Múzeum'!#REF!</definedName>
    <definedName name="csexcel_int_muzeumAnchor" localSheetId="15">'[12]Múzeum'!#REF!</definedName>
    <definedName name="csexcel_int_muzeumAnchor" localSheetId="16">'[12]Múzeum'!#REF!</definedName>
    <definedName name="csexcel_int_muzeumAnchor" localSheetId="20">'[12]Múzeum'!#REF!</definedName>
    <definedName name="csexcel_int_muzeumAnchor" localSheetId="23">'[12]Múzeum'!#REF!</definedName>
    <definedName name="csexcel_int_muzeumAnchor" localSheetId="24">'[12]Múzeum'!#REF!</definedName>
    <definedName name="csexcel_int_muzeumAnchor" localSheetId="28">'[12]Múzeum'!#REF!</definedName>
    <definedName name="csexcel_int_muzeumAnchor" localSheetId="12">'[12]Múzeum'!#REF!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 localSheetId="14">'[12]Széchenyi'!#REF!</definedName>
    <definedName name="csexcel_int_szechenyiAnchor" localSheetId="15">'[12]Széchenyi'!#REF!</definedName>
    <definedName name="csexcel_int_szechenyiAnchor" localSheetId="16">'[12]Széchenyi'!#REF!</definedName>
    <definedName name="csexcel_int_szechenyiAnchor" localSheetId="20">'[12]Széchenyi'!#REF!</definedName>
    <definedName name="csexcel_int_szechenyiAnchor" localSheetId="23">'[12]Széchenyi'!#REF!</definedName>
    <definedName name="csexcel_int_szechenyiAnchor" localSheetId="24">'[12]Széchenyi'!#REF!</definedName>
    <definedName name="csexcel_int_szechenyiAnchor" localSheetId="28">'[12]Széchenyi'!#REF!</definedName>
    <definedName name="csexcel_int_szechenyiAnchor" localSheetId="12">'[12]Széchenyi'!#REF!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 localSheetId="14">'[12]TGSZSZ'!#REF!</definedName>
    <definedName name="csexcel_int_tgszszAnchor" localSheetId="15">'[12]TGSZSZ'!#REF!</definedName>
    <definedName name="csexcel_int_tgszszAnchor" localSheetId="16">'[12]TGSZSZ'!#REF!</definedName>
    <definedName name="csexcel_int_tgszszAnchor" localSheetId="20">'[12]TGSZSZ'!#REF!</definedName>
    <definedName name="csexcel_int_tgszszAnchor" localSheetId="23">'[12]TGSZSZ'!#REF!</definedName>
    <definedName name="csexcel_int_tgszszAnchor" localSheetId="24">'[12]TGSZSZ'!#REF!</definedName>
    <definedName name="csexcel_int_tgszszAnchor" localSheetId="28">'[12]TGSZSZ'!#REF!</definedName>
    <definedName name="csexcel_int_tgszszAnchor" localSheetId="12">'[12]TGSZSZ'!#REF!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 localSheetId="14">'[12]Zsigmondy'!#REF!</definedName>
    <definedName name="csexcel_int_zsigmondyAnchor" localSheetId="15">'[12]Zsigmondy'!#REF!</definedName>
    <definedName name="csexcel_int_zsigmondyAnchor" localSheetId="16">'[12]Zsigmondy'!#REF!</definedName>
    <definedName name="csexcel_int_zsigmondyAnchor" localSheetId="20">'[12]Zsigmondy'!#REF!</definedName>
    <definedName name="csexcel_int_zsigmondyAnchor" localSheetId="23">'[12]Zsigmondy'!#REF!</definedName>
    <definedName name="csexcel_int_zsigmondyAnchor" localSheetId="24">'[12]Zsigmondy'!#REF!</definedName>
    <definedName name="csexcel_int_zsigmondyAnchor" localSheetId="28">'[12]Zsigmondy'!#REF!</definedName>
    <definedName name="csexcel_int_zsigmondyAnchor" localSheetId="12">'[12]Zsigmondy'!#REF!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 localSheetId="14">#REF!</definedName>
    <definedName name="csexcel_koltsegvetes_2007_bev_2szmell_Dim03" localSheetId="15">#REF!</definedName>
    <definedName name="csexcel_koltsegvetes_2007_bev_2szmell_Dim03" localSheetId="16">#REF!</definedName>
    <definedName name="csexcel_koltsegvetes_2007_bev_2szmell_Dim03" localSheetId="20">#REF!</definedName>
    <definedName name="csexcel_koltsegvetes_2007_bev_2szmell_Dim03" localSheetId="23">#REF!</definedName>
    <definedName name="csexcel_koltsegvetes_2007_bev_2szmell_Dim03" localSheetId="24">#REF!</definedName>
    <definedName name="csexcel_koltsegvetes_2007_bev_2szmell_Dim03" localSheetId="28">#REF!</definedName>
    <definedName name="csexcel_koltsegvetes_2007_bev_2szmell_Dim03" localSheetId="12">#REF!</definedName>
    <definedName name="csexcel_koltsegvetes_2007_bev_2szmell_Dim03">#REF!</definedName>
    <definedName name="csexcel_koltsegvetes_2007_bev_2szmell_Dim04" localSheetId="14">#REF!</definedName>
    <definedName name="csexcel_koltsegvetes_2007_bev_2szmell_Dim04" localSheetId="15">#REF!</definedName>
    <definedName name="csexcel_koltsegvetes_2007_bev_2szmell_Dim04" localSheetId="16">#REF!</definedName>
    <definedName name="csexcel_koltsegvetes_2007_bev_2szmell_Dim04" localSheetId="20">#REF!</definedName>
    <definedName name="csexcel_koltsegvetes_2007_bev_2szmell_Dim04" localSheetId="23">#REF!</definedName>
    <definedName name="csexcel_koltsegvetes_2007_bev_2szmell_Dim04" localSheetId="24">#REF!</definedName>
    <definedName name="csexcel_koltsegvetes_2007_bev_2szmell_Dim04" localSheetId="28">#REF!</definedName>
    <definedName name="csexcel_koltsegvetes_2007_bev_2szmell_Dim04" localSheetId="12">#REF!</definedName>
    <definedName name="csexcel_koltsegvetes_2007_bev_2szmell_Dim04">#REF!</definedName>
    <definedName name="csexcel_koltsegvetes_2007_bev_2szmell_Dim05" localSheetId="14">#REF!</definedName>
    <definedName name="csexcel_koltsegvetes_2007_bev_2szmell_Dim05" localSheetId="15">#REF!</definedName>
    <definedName name="csexcel_koltsegvetes_2007_bev_2szmell_Dim05" localSheetId="16">#REF!</definedName>
    <definedName name="csexcel_koltsegvetes_2007_bev_2szmell_Dim05" localSheetId="20">#REF!</definedName>
    <definedName name="csexcel_koltsegvetes_2007_bev_2szmell_Dim05" localSheetId="23">#REF!</definedName>
    <definedName name="csexcel_koltsegvetes_2007_bev_2szmell_Dim05" localSheetId="24">#REF!</definedName>
    <definedName name="csexcel_koltsegvetes_2007_bev_2szmell_Dim05" localSheetId="28">#REF!</definedName>
    <definedName name="csexcel_koltsegvetes_2007_bev_2szmell_Dim05" localSheetId="12">#REF!</definedName>
    <definedName name="csexcel_koltsegvetes_2007_bev_2szmell_Dim05">#REF!</definedName>
    <definedName name="csexcel_koltsegvetes_2007_bev_2szmell_Dim06" localSheetId="14">#REF!</definedName>
    <definedName name="csexcel_koltsegvetes_2007_bev_2szmell_Dim06" localSheetId="15">#REF!</definedName>
    <definedName name="csexcel_koltsegvetes_2007_bev_2szmell_Dim06" localSheetId="16">#REF!</definedName>
    <definedName name="csexcel_koltsegvetes_2007_bev_2szmell_Dim06" localSheetId="20">#REF!</definedName>
    <definedName name="csexcel_koltsegvetes_2007_bev_2szmell_Dim06" localSheetId="23">#REF!</definedName>
    <definedName name="csexcel_koltsegvetes_2007_bev_2szmell_Dim06" localSheetId="24">#REF!</definedName>
    <definedName name="csexcel_koltsegvetes_2007_bev_2szmell_Dim06" localSheetId="28">#REF!</definedName>
    <definedName name="csexcel_koltsegvetes_2007_bev_2szmell_Dim06" localSheetId="12">#REF!</definedName>
    <definedName name="csexcel_koltsegvetes_2007_bev_2szmell_Dim06">#REF!</definedName>
    <definedName name="csexcel_koltsegvetes_2007_bev_2szmell_Dim07" localSheetId="14">#REF!</definedName>
    <definedName name="csexcel_koltsegvetes_2007_bev_2szmell_Dim07" localSheetId="15">#REF!</definedName>
    <definedName name="csexcel_koltsegvetes_2007_bev_2szmell_Dim07" localSheetId="16">#REF!</definedName>
    <definedName name="csexcel_koltsegvetes_2007_bev_2szmell_Dim07" localSheetId="20">#REF!</definedName>
    <definedName name="csexcel_koltsegvetes_2007_bev_2szmell_Dim07" localSheetId="23">#REF!</definedName>
    <definedName name="csexcel_koltsegvetes_2007_bev_2szmell_Dim07" localSheetId="24">#REF!</definedName>
    <definedName name="csexcel_koltsegvetes_2007_bev_2szmell_Dim07" localSheetId="28">#REF!</definedName>
    <definedName name="csexcel_koltsegvetes_2007_bev_2szmell_Dim07" localSheetId="12">#REF!</definedName>
    <definedName name="csexcel_koltsegvetes_2007_bev_2szmell_Dim07">#REF!</definedName>
    <definedName name="csexcel_koltsegvetes_2007_bev_2szmell_Dim08" localSheetId="14">#REF!</definedName>
    <definedName name="csexcel_koltsegvetes_2007_bev_2szmell_Dim08" localSheetId="15">#REF!</definedName>
    <definedName name="csexcel_koltsegvetes_2007_bev_2szmell_Dim08" localSheetId="16">#REF!</definedName>
    <definedName name="csexcel_koltsegvetes_2007_bev_2szmell_Dim08" localSheetId="20">#REF!</definedName>
    <definedName name="csexcel_koltsegvetes_2007_bev_2szmell_Dim08" localSheetId="23">#REF!</definedName>
    <definedName name="csexcel_koltsegvetes_2007_bev_2szmell_Dim08" localSheetId="24">#REF!</definedName>
    <definedName name="csexcel_koltsegvetes_2007_bev_2szmell_Dim08" localSheetId="28">#REF!</definedName>
    <definedName name="csexcel_koltsegvetes_2007_bev_2szmell_Dim08" localSheetId="12">#REF!</definedName>
    <definedName name="csexcel_koltsegvetes_2007_bev_2szmell_Dim08">#REF!</definedName>
    <definedName name="csexcel_koltsegvetes_2007_bev_2szmell_Dim09" localSheetId="14">#REF!</definedName>
    <definedName name="csexcel_koltsegvetes_2007_bev_2szmell_Dim09" localSheetId="15">#REF!</definedName>
    <definedName name="csexcel_koltsegvetes_2007_bev_2szmell_Dim09" localSheetId="16">#REF!</definedName>
    <definedName name="csexcel_koltsegvetes_2007_bev_2szmell_Dim09" localSheetId="20">#REF!</definedName>
    <definedName name="csexcel_koltsegvetes_2007_bev_2szmell_Dim09" localSheetId="23">#REF!</definedName>
    <definedName name="csexcel_koltsegvetes_2007_bev_2szmell_Dim09" localSheetId="24">#REF!</definedName>
    <definedName name="csexcel_koltsegvetes_2007_bev_2szmell_Dim09" localSheetId="28">#REF!</definedName>
    <definedName name="csexcel_koltsegvetes_2007_bev_2szmell_Dim09" localSheetId="12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 localSheetId="14">#REF!</definedName>
    <definedName name="csexcel_koltsegvetes_2007_kiad_3szmell_Dim03" localSheetId="15">#REF!</definedName>
    <definedName name="csexcel_koltsegvetes_2007_kiad_3szmell_Dim03" localSheetId="16">#REF!</definedName>
    <definedName name="csexcel_koltsegvetes_2007_kiad_3szmell_Dim03" localSheetId="20">#REF!</definedName>
    <definedName name="csexcel_koltsegvetes_2007_kiad_3szmell_Dim03" localSheetId="23">#REF!</definedName>
    <definedName name="csexcel_koltsegvetes_2007_kiad_3szmell_Dim03" localSheetId="24">#REF!</definedName>
    <definedName name="csexcel_koltsegvetes_2007_kiad_3szmell_Dim03" localSheetId="28">#REF!</definedName>
    <definedName name="csexcel_koltsegvetes_2007_kiad_3szmell_Dim03" localSheetId="12">#REF!</definedName>
    <definedName name="csexcel_koltsegvetes_2007_kiad_3szmell_Dim03">#REF!</definedName>
    <definedName name="csexcel_koltsegvetes_2007_kiad_3szmell_Dim04" localSheetId="14">#REF!</definedName>
    <definedName name="csexcel_koltsegvetes_2007_kiad_3szmell_Dim04" localSheetId="15">#REF!</definedName>
    <definedName name="csexcel_koltsegvetes_2007_kiad_3szmell_Dim04" localSheetId="16">#REF!</definedName>
    <definedName name="csexcel_koltsegvetes_2007_kiad_3szmell_Dim04" localSheetId="20">#REF!</definedName>
    <definedName name="csexcel_koltsegvetes_2007_kiad_3szmell_Dim04" localSheetId="23">#REF!</definedName>
    <definedName name="csexcel_koltsegvetes_2007_kiad_3szmell_Dim04" localSheetId="24">#REF!</definedName>
    <definedName name="csexcel_koltsegvetes_2007_kiad_3szmell_Dim04" localSheetId="28">#REF!</definedName>
    <definedName name="csexcel_koltsegvetes_2007_kiad_3szmell_Dim04" localSheetId="12">#REF!</definedName>
    <definedName name="csexcel_koltsegvetes_2007_kiad_3szmell_Dim04">#REF!</definedName>
    <definedName name="csexcel_koltsegvetes_2007_kiad_3szmell_Dim05" localSheetId="14">#REF!</definedName>
    <definedName name="csexcel_koltsegvetes_2007_kiad_3szmell_Dim05" localSheetId="15">#REF!</definedName>
    <definedName name="csexcel_koltsegvetes_2007_kiad_3szmell_Dim05" localSheetId="16">#REF!</definedName>
    <definedName name="csexcel_koltsegvetes_2007_kiad_3szmell_Dim05" localSheetId="20">#REF!</definedName>
    <definedName name="csexcel_koltsegvetes_2007_kiad_3szmell_Dim05" localSheetId="23">#REF!</definedName>
    <definedName name="csexcel_koltsegvetes_2007_kiad_3szmell_Dim05" localSheetId="24">#REF!</definedName>
    <definedName name="csexcel_koltsegvetes_2007_kiad_3szmell_Dim05" localSheetId="28">#REF!</definedName>
    <definedName name="csexcel_koltsegvetes_2007_kiad_3szmell_Dim05" localSheetId="12">#REF!</definedName>
    <definedName name="csexcel_koltsegvetes_2007_kiad_3szmell_Dim05">#REF!</definedName>
    <definedName name="csexcel_koltsegvetes_2007_kiad_3szmell_Dim06" localSheetId="14">#REF!</definedName>
    <definedName name="csexcel_koltsegvetes_2007_kiad_3szmell_Dim06" localSheetId="15">#REF!</definedName>
    <definedName name="csexcel_koltsegvetes_2007_kiad_3szmell_Dim06" localSheetId="16">#REF!</definedName>
    <definedName name="csexcel_koltsegvetes_2007_kiad_3szmell_Dim06" localSheetId="20">#REF!</definedName>
    <definedName name="csexcel_koltsegvetes_2007_kiad_3szmell_Dim06" localSheetId="23">#REF!</definedName>
    <definedName name="csexcel_koltsegvetes_2007_kiad_3szmell_Dim06" localSheetId="24">#REF!</definedName>
    <definedName name="csexcel_koltsegvetes_2007_kiad_3szmell_Dim06" localSheetId="28">#REF!</definedName>
    <definedName name="csexcel_koltsegvetes_2007_kiad_3szmell_Dim06" localSheetId="12">#REF!</definedName>
    <definedName name="csexcel_koltsegvetes_2007_kiad_3szmell_Dim06">#REF!</definedName>
    <definedName name="csexcel_koltsegvetes_2007_kiad_3szmell_Dim07" localSheetId="14">#REF!</definedName>
    <definedName name="csexcel_koltsegvetes_2007_kiad_3szmell_Dim07" localSheetId="15">#REF!</definedName>
    <definedName name="csexcel_koltsegvetes_2007_kiad_3szmell_Dim07" localSheetId="16">#REF!</definedName>
    <definedName name="csexcel_koltsegvetes_2007_kiad_3szmell_Dim07" localSheetId="20">#REF!</definedName>
    <definedName name="csexcel_koltsegvetes_2007_kiad_3szmell_Dim07" localSheetId="23">#REF!</definedName>
    <definedName name="csexcel_koltsegvetes_2007_kiad_3szmell_Dim07" localSheetId="24">#REF!</definedName>
    <definedName name="csexcel_koltsegvetes_2007_kiad_3szmell_Dim07" localSheetId="28">#REF!</definedName>
    <definedName name="csexcel_koltsegvetes_2007_kiad_3szmell_Dim07" localSheetId="12">#REF!</definedName>
    <definedName name="csexcel_koltsegvetes_2007_kiad_3szmell_Dim07">#REF!</definedName>
    <definedName name="csexcel_koltsegvetes_2007_kiad_3szmell_Dim08" localSheetId="14">#REF!</definedName>
    <definedName name="csexcel_koltsegvetes_2007_kiad_3szmell_Dim08" localSheetId="15">#REF!</definedName>
    <definedName name="csexcel_koltsegvetes_2007_kiad_3szmell_Dim08" localSheetId="16">#REF!</definedName>
    <definedName name="csexcel_koltsegvetes_2007_kiad_3szmell_Dim08" localSheetId="20">#REF!</definedName>
    <definedName name="csexcel_koltsegvetes_2007_kiad_3szmell_Dim08" localSheetId="23">#REF!</definedName>
    <definedName name="csexcel_koltsegvetes_2007_kiad_3szmell_Dim08" localSheetId="24">#REF!</definedName>
    <definedName name="csexcel_koltsegvetes_2007_kiad_3szmell_Dim08" localSheetId="28">#REF!</definedName>
    <definedName name="csexcel_koltsegvetes_2007_kiad_3szmell_Dim08" localSheetId="12">#REF!</definedName>
    <definedName name="csexcel_koltsegvetes_2007_kiad_3szmell_Dim08">#REF!</definedName>
    <definedName name="csexcel_koltsegvetes_2007_kiad_3szmell_Dim09">"="</definedName>
    <definedName name="csexcel_koltsegvetes_2007_kiad_3szmell_Dim10" localSheetId="14">#REF!</definedName>
    <definedName name="csexcel_koltsegvetes_2007_kiad_3szmell_Dim10" localSheetId="15">#REF!</definedName>
    <definedName name="csexcel_koltsegvetes_2007_kiad_3szmell_Dim10" localSheetId="16">#REF!</definedName>
    <definedName name="csexcel_koltsegvetes_2007_kiad_3szmell_Dim10" localSheetId="20">#REF!</definedName>
    <definedName name="csexcel_koltsegvetes_2007_kiad_3szmell_Dim10" localSheetId="23">#REF!</definedName>
    <definedName name="csexcel_koltsegvetes_2007_kiad_3szmell_Dim10" localSheetId="24">#REF!</definedName>
    <definedName name="csexcel_koltsegvetes_2007_kiad_3szmell_Dim10" localSheetId="28">#REF!</definedName>
    <definedName name="csexcel_koltsegvetes_2007_kiad_3szmell_Dim10" localSheetId="12">#REF!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 localSheetId="14">#REF!</definedName>
    <definedName name="csexcel_koncepcio_1szmell_bev_Dim03" localSheetId="15">#REF!</definedName>
    <definedName name="csexcel_koncepcio_1szmell_bev_Dim03" localSheetId="16">#REF!</definedName>
    <definedName name="csexcel_koncepcio_1szmell_bev_Dim03" localSheetId="20">#REF!</definedName>
    <definedName name="csexcel_koncepcio_1szmell_bev_Dim03" localSheetId="23">#REF!</definedName>
    <definedName name="csexcel_koncepcio_1szmell_bev_Dim03" localSheetId="24">#REF!</definedName>
    <definedName name="csexcel_koncepcio_1szmell_bev_Dim03" localSheetId="28">#REF!</definedName>
    <definedName name="csexcel_koncepcio_1szmell_bev_Dim03" localSheetId="12">#REF!</definedName>
    <definedName name="csexcel_koncepcio_1szmell_bev_Dim03">#REF!</definedName>
    <definedName name="csexcel_koncepcio_1szmell_bev_Dim04" localSheetId="14">#REF!</definedName>
    <definedName name="csexcel_koncepcio_1szmell_bev_Dim04" localSheetId="15">#REF!</definedName>
    <definedName name="csexcel_koncepcio_1szmell_bev_Dim04" localSheetId="16">#REF!</definedName>
    <definedName name="csexcel_koncepcio_1szmell_bev_Dim04" localSheetId="20">#REF!</definedName>
    <definedName name="csexcel_koncepcio_1szmell_bev_Dim04" localSheetId="23">#REF!</definedName>
    <definedName name="csexcel_koncepcio_1szmell_bev_Dim04" localSheetId="24">#REF!</definedName>
    <definedName name="csexcel_koncepcio_1szmell_bev_Dim04" localSheetId="28">#REF!</definedName>
    <definedName name="csexcel_koncepcio_1szmell_bev_Dim04" localSheetId="12">#REF!</definedName>
    <definedName name="csexcel_koncepcio_1szmell_bev_Dim04">#REF!</definedName>
    <definedName name="csexcel_koncepcio_1szmell_bev_Dim05">"="</definedName>
    <definedName name="csexcel_koncepcio_1szmell_bev_Dim06" localSheetId="14">#REF!</definedName>
    <definedName name="csexcel_koncepcio_1szmell_bev_Dim06" localSheetId="15">#REF!</definedName>
    <definedName name="csexcel_koncepcio_1szmell_bev_Dim06" localSheetId="16">#REF!</definedName>
    <definedName name="csexcel_koncepcio_1szmell_bev_Dim06" localSheetId="20">#REF!</definedName>
    <definedName name="csexcel_koncepcio_1szmell_bev_Dim06" localSheetId="23">#REF!</definedName>
    <definedName name="csexcel_koncepcio_1szmell_bev_Dim06" localSheetId="24">#REF!</definedName>
    <definedName name="csexcel_koncepcio_1szmell_bev_Dim06" localSheetId="28">#REF!</definedName>
    <definedName name="csexcel_koncepcio_1szmell_bev_Dim06" localSheetId="12">#REF!</definedName>
    <definedName name="csexcel_koncepcio_1szmell_bev_Dim06">#REF!</definedName>
    <definedName name="csexcel_koncepcio_1szmell_bev_Dim07">"="</definedName>
    <definedName name="csexcel_koncepcio_1szmell_bev_Dim08" localSheetId="14">#REF!</definedName>
    <definedName name="csexcel_koncepcio_1szmell_bev_Dim08" localSheetId="15">#REF!</definedName>
    <definedName name="csexcel_koncepcio_1szmell_bev_Dim08" localSheetId="16">#REF!</definedName>
    <definedName name="csexcel_koncepcio_1szmell_bev_Dim08" localSheetId="20">#REF!</definedName>
    <definedName name="csexcel_koncepcio_1szmell_bev_Dim08" localSheetId="23">#REF!</definedName>
    <definedName name="csexcel_koncepcio_1szmell_bev_Dim08" localSheetId="24">#REF!</definedName>
    <definedName name="csexcel_koncepcio_1szmell_bev_Dim08" localSheetId="28">#REF!</definedName>
    <definedName name="csexcel_koncepcio_1szmell_bev_Dim08" localSheetId="12">#REF!</definedName>
    <definedName name="csexcel_koncepcio_1szmell_bev_Dim08">#REF!</definedName>
    <definedName name="csexcel_koncepcio_1szmell_bev_Dim09" localSheetId="14">#REF!</definedName>
    <definedName name="csexcel_koncepcio_1szmell_bev_Dim09" localSheetId="15">#REF!</definedName>
    <definedName name="csexcel_koncepcio_1szmell_bev_Dim09" localSheetId="16">#REF!</definedName>
    <definedName name="csexcel_koncepcio_1szmell_bev_Dim09" localSheetId="20">#REF!</definedName>
    <definedName name="csexcel_koncepcio_1szmell_bev_Dim09" localSheetId="23">#REF!</definedName>
    <definedName name="csexcel_koncepcio_1szmell_bev_Dim09" localSheetId="24">#REF!</definedName>
    <definedName name="csexcel_koncepcio_1szmell_bev_Dim09" localSheetId="28">#REF!</definedName>
    <definedName name="csexcel_koncepcio_1szmell_bev_Dim09" localSheetId="12">#REF!</definedName>
    <definedName name="csexcel_koncepcio_1szmell_bev_Dim09">#REF!</definedName>
    <definedName name="csexcel_koncepcio_1szmell_bev_Dim10" localSheetId="14">#REF!</definedName>
    <definedName name="csexcel_koncepcio_1szmell_bev_Dim10" localSheetId="15">#REF!</definedName>
    <definedName name="csexcel_koncepcio_1szmell_bev_Dim10" localSheetId="16">#REF!</definedName>
    <definedName name="csexcel_koncepcio_1szmell_bev_Dim10" localSheetId="20">#REF!</definedName>
    <definedName name="csexcel_koncepcio_1szmell_bev_Dim10" localSheetId="23">#REF!</definedName>
    <definedName name="csexcel_koncepcio_1szmell_bev_Dim10" localSheetId="24">#REF!</definedName>
    <definedName name="csexcel_koncepcio_1szmell_bev_Dim10" localSheetId="28">#REF!</definedName>
    <definedName name="csexcel_koncepcio_1szmell_bev_Dim10" localSheetId="12">#REF!</definedName>
    <definedName name="csexcel_koncepcio_1szmell_bev_Dim10">#REF!</definedName>
    <definedName name="csexcel_koncepcio_1szmell_bev_Dim11" localSheetId="14">#REF!</definedName>
    <definedName name="csexcel_koncepcio_1szmell_bev_Dim11" localSheetId="15">#REF!</definedName>
    <definedName name="csexcel_koncepcio_1szmell_bev_Dim11" localSheetId="16">#REF!</definedName>
    <definedName name="csexcel_koncepcio_1szmell_bev_Dim11" localSheetId="20">#REF!</definedName>
    <definedName name="csexcel_koncepcio_1szmell_bev_Dim11" localSheetId="23">#REF!</definedName>
    <definedName name="csexcel_koncepcio_1szmell_bev_Dim11" localSheetId="24">#REF!</definedName>
    <definedName name="csexcel_koncepcio_1szmell_bev_Dim11" localSheetId="28">#REF!</definedName>
    <definedName name="csexcel_koncepcio_1szmell_bev_Dim11" localSheetId="12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 localSheetId="14">#REF!</definedName>
    <definedName name="csexcel_koncepcio_1szmell_kiad_Dim03" localSheetId="15">#REF!</definedName>
    <definedName name="csexcel_koncepcio_1szmell_kiad_Dim03" localSheetId="16">#REF!</definedName>
    <definedName name="csexcel_koncepcio_1szmell_kiad_Dim03" localSheetId="20">#REF!</definedName>
    <definedName name="csexcel_koncepcio_1szmell_kiad_Dim03" localSheetId="23">#REF!</definedName>
    <definedName name="csexcel_koncepcio_1szmell_kiad_Dim03" localSheetId="24">#REF!</definedName>
    <definedName name="csexcel_koncepcio_1szmell_kiad_Dim03" localSheetId="28">#REF!</definedName>
    <definedName name="csexcel_koncepcio_1szmell_kiad_Dim03" localSheetId="12">#REF!</definedName>
    <definedName name="csexcel_koncepcio_1szmell_kiad_Dim03">#REF!</definedName>
    <definedName name="csexcel_koncepcio_1szmell_kiad_Dim04" localSheetId="14">#REF!</definedName>
    <definedName name="csexcel_koncepcio_1szmell_kiad_Dim04" localSheetId="15">#REF!</definedName>
    <definedName name="csexcel_koncepcio_1szmell_kiad_Dim04" localSheetId="16">#REF!</definedName>
    <definedName name="csexcel_koncepcio_1szmell_kiad_Dim04" localSheetId="20">#REF!</definedName>
    <definedName name="csexcel_koncepcio_1szmell_kiad_Dim04" localSheetId="23">#REF!</definedName>
    <definedName name="csexcel_koncepcio_1szmell_kiad_Dim04" localSheetId="24">#REF!</definedName>
    <definedName name="csexcel_koncepcio_1szmell_kiad_Dim04" localSheetId="28">#REF!</definedName>
    <definedName name="csexcel_koncepcio_1szmell_kiad_Dim04" localSheetId="12">#REF!</definedName>
    <definedName name="csexcel_koncepcio_1szmell_kiad_Dim04">#REF!</definedName>
    <definedName name="csexcel_koncepcio_1szmell_kiad_Dim05">"="</definedName>
    <definedName name="csexcel_koncepcio_1szmell_kiad_Dim06" localSheetId="14">#REF!</definedName>
    <definedName name="csexcel_koncepcio_1szmell_kiad_Dim06" localSheetId="15">#REF!</definedName>
    <definedName name="csexcel_koncepcio_1szmell_kiad_Dim06" localSheetId="16">#REF!</definedName>
    <definedName name="csexcel_koncepcio_1szmell_kiad_Dim06" localSheetId="20">#REF!</definedName>
    <definedName name="csexcel_koncepcio_1szmell_kiad_Dim06" localSheetId="23">#REF!</definedName>
    <definedName name="csexcel_koncepcio_1szmell_kiad_Dim06" localSheetId="24">#REF!</definedName>
    <definedName name="csexcel_koncepcio_1szmell_kiad_Dim06" localSheetId="28">#REF!</definedName>
    <definedName name="csexcel_koncepcio_1szmell_kiad_Dim06" localSheetId="12">#REF!</definedName>
    <definedName name="csexcel_koncepcio_1szmell_kiad_Dim06">#REF!</definedName>
    <definedName name="csexcel_koncepcio_1szmell_kiad_Dim07">"="</definedName>
    <definedName name="csexcel_koncepcio_1szmell_kiad_Dim08" localSheetId="14">#REF!</definedName>
    <definedName name="csexcel_koncepcio_1szmell_kiad_Dim08" localSheetId="15">#REF!</definedName>
    <definedName name="csexcel_koncepcio_1szmell_kiad_Dim08" localSheetId="16">#REF!</definedName>
    <definedName name="csexcel_koncepcio_1szmell_kiad_Dim08" localSheetId="20">#REF!</definedName>
    <definedName name="csexcel_koncepcio_1szmell_kiad_Dim08" localSheetId="23">#REF!</definedName>
    <definedName name="csexcel_koncepcio_1szmell_kiad_Dim08" localSheetId="24">#REF!</definedName>
    <definedName name="csexcel_koncepcio_1szmell_kiad_Dim08" localSheetId="28">#REF!</definedName>
    <definedName name="csexcel_koncepcio_1szmell_kiad_Dim08" localSheetId="12">#REF!</definedName>
    <definedName name="csexcel_koncepcio_1szmell_kiad_Dim08">#REF!</definedName>
    <definedName name="csexcel_koncepcio_1szmell_kiad_Dim09" localSheetId="14">#REF!</definedName>
    <definedName name="csexcel_koncepcio_1szmell_kiad_Dim09" localSheetId="15">#REF!</definedName>
    <definedName name="csexcel_koncepcio_1szmell_kiad_Dim09" localSheetId="16">#REF!</definedName>
    <definedName name="csexcel_koncepcio_1szmell_kiad_Dim09" localSheetId="20">#REF!</definedName>
    <definedName name="csexcel_koncepcio_1szmell_kiad_Dim09" localSheetId="23">#REF!</definedName>
    <definedName name="csexcel_koncepcio_1szmell_kiad_Dim09" localSheetId="24">#REF!</definedName>
    <definedName name="csexcel_koncepcio_1szmell_kiad_Dim09" localSheetId="28">#REF!</definedName>
    <definedName name="csexcel_koncepcio_1szmell_kiad_Dim09" localSheetId="12">#REF!</definedName>
    <definedName name="csexcel_koncepcio_1szmell_kiad_Dim09">#REF!</definedName>
    <definedName name="csexcel_koncepcio_1szmell_kiad_Dim10" localSheetId="14">#REF!</definedName>
    <definedName name="csexcel_koncepcio_1szmell_kiad_Dim10" localSheetId="15">#REF!</definedName>
    <definedName name="csexcel_koncepcio_1szmell_kiad_Dim10" localSheetId="16">#REF!</definedName>
    <definedName name="csexcel_koncepcio_1szmell_kiad_Dim10" localSheetId="20">#REF!</definedName>
    <definedName name="csexcel_koncepcio_1szmell_kiad_Dim10" localSheetId="23">#REF!</definedName>
    <definedName name="csexcel_koncepcio_1szmell_kiad_Dim10" localSheetId="24">#REF!</definedName>
    <definedName name="csexcel_koncepcio_1szmell_kiad_Dim10" localSheetId="28">#REF!</definedName>
    <definedName name="csexcel_koncepcio_1szmell_kiad_Dim10" localSheetId="12">#REF!</definedName>
    <definedName name="csexcel_koncepcio_1szmell_kiad_Dim10">#REF!</definedName>
    <definedName name="csexcel_koncepcio_1szmell_kiad_Dim11" localSheetId="14">#REF!</definedName>
    <definedName name="csexcel_koncepcio_1szmell_kiad_Dim11" localSheetId="15">#REF!</definedName>
    <definedName name="csexcel_koncepcio_1szmell_kiad_Dim11" localSheetId="16">#REF!</definedName>
    <definedName name="csexcel_koncepcio_1szmell_kiad_Dim11" localSheetId="20">#REF!</definedName>
    <definedName name="csexcel_koncepcio_1szmell_kiad_Dim11" localSheetId="23">#REF!</definedName>
    <definedName name="csexcel_koncepcio_1szmell_kiad_Dim11" localSheetId="24">#REF!</definedName>
    <definedName name="csexcel_koncepcio_1szmell_kiad_Dim11" localSheetId="28">#REF!</definedName>
    <definedName name="csexcel_koncepcio_1szmell_kiad_Dim11" localSheetId="12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 localSheetId="14">#REF!</definedName>
    <definedName name="cskimutatas_2009_kv_Dim11" localSheetId="15">#REF!</definedName>
    <definedName name="cskimutatas_2009_kv_Dim11" localSheetId="16">#REF!</definedName>
    <definedName name="cskimutatas_2009_kv_Dim11" localSheetId="20">#REF!</definedName>
    <definedName name="cskimutatas_2009_kv_Dim11" localSheetId="23">#REF!</definedName>
    <definedName name="cskimutatas_2009_kv_Dim11" localSheetId="24">#REF!</definedName>
    <definedName name="cskimutatas_2009_kv_Dim11" localSheetId="28">#REF!</definedName>
    <definedName name="cskimutatas_2009_kv_Dim11" localSheetId="12">#REF!</definedName>
    <definedName name="cskimutatas_2009_kv_Dim11">#REF!</definedName>
    <definedName name="cskimutatas_2009_kv_Dim12">"="</definedName>
    <definedName name="cskimutatas_2009_kvAnchor" localSheetId="14">#REF!</definedName>
    <definedName name="cskimutatas_2009_kvAnchor" localSheetId="15">#REF!</definedName>
    <definedName name="cskimutatas_2009_kvAnchor" localSheetId="16">#REF!</definedName>
    <definedName name="cskimutatas_2009_kvAnchor" localSheetId="20">#REF!</definedName>
    <definedName name="cskimutatas_2009_kvAnchor" localSheetId="23">#REF!</definedName>
    <definedName name="cskimutatas_2009_kvAnchor" localSheetId="24">#REF!</definedName>
    <definedName name="cskimutatas_2009_kvAnchor" localSheetId="28">#REF!</definedName>
    <definedName name="cskimutatas_2009_kvAnchor" localSheetId="12">#REF!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4">'[10]összes igény'!#REF!</definedName>
    <definedName name="cskimutatas_hivatal_szakmai_igenyek_Dim06" localSheetId="15">'[10]összes igény'!#REF!</definedName>
    <definedName name="cskimutatas_hivatal_szakmai_igenyek_Dim06" localSheetId="16">'[10]összes igény'!#REF!</definedName>
    <definedName name="cskimutatas_hivatal_szakmai_igenyek_Dim06" localSheetId="20">'[10]összes igény'!#REF!</definedName>
    <definedName name="cskimutatas_hivatal_szakmai_igenyek_Dim06" localSheetId="23">'[10]összes igény'!#REF!</definedName>
    <definedName name="cskimutatas_hivatal_szakmai_igenyek_Dim06" localSheetId="24">'[10]összes igény'!#REF!</definedName>
    <definedName name="cskimutatas_hivatal_szakmai_igenyek_Dim06" localSheetId="27">'[10]összes igény'!#REF!</definedName>
    <definedName name="cskimutatas_hivatal_szakmai_igenyek_Dim06" localSheetId="28">'[10]összes igény'!#REF!</definedName>
    <definedName name="cskimutatas_hivatal_szakmai_igenyek_Dim06" localSheetId="12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4">'[10]összes igény'!#REF!</definedName>
    <definedName name="cskimutatas_hivatal_szakmai_igenyek_Dim09" localSheetId="15">'[10]összes igény'!#REF!</definedName>
    <definedName name="cskimutatas_hivatal_szakmai_igenyek_Dim09" localSheetId="16">'[10]összes igény'!#REF!</definedName>
    <definedName name="cskimutatas_hivatal_szakmai_igenyek_Dim09" localSheetId="20">'[10]összes igény'!#REF!</definedName>
    <definedName name="cskimutatas_hivatal_szakmai_igenyek_Dim09" localSheetId="23">'[10]összes igény'!#REF!</definedName>
    <definedName name="cskimutatas_hivatal_szakmai_igenyek_Dim09" localSheetId="24">'[10]összes igény'!#REF!</definedName>
    <definedName name="cskimutatas_hivatal_szakmai_igenyek_Dim09" localSheetId="27">'[10]összes igény'!#REF!</definedName>
    <definedName name="cskimutatas_hivatal_szakmai_igenyek_Dim09" localSheetId="28">'[10]összes igény'!#REF!</definedName>
    <definedName name="cskimutatas_hivatal_szakmai_igenyek_Dim09" localSheetId="12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4">'[10]összes igény'!#REF!</definedName>
    <definedName name="cskimutatas_hivatal_szakmai_igenyekAnchor" localSheetId="15">'[10]összes igény'!#REF!</definedName>
    <definedName name="cskimutatas_hivatal_szakmai_igenyekAnchor" localSheetId="16">'[10]összes igény'!#REF!</definedName>
    <definedName name="cskimutatas_hivatal_szakmai_igenyekAnchor" localSheetId="20">'[10]összes igény'!#REF!</definedName>
    <definedName name="cskimutatas_hivatal_szakmai_igenyekAnchor" localSheetId="23">'[10]összes igény'!#REF!</definedName>
    <definedName name="cskimutatas_hivatal_szakmai_igenyekAnchor" localSheetId="24">'[10]összes igény'!#REF!</definedName>
    <definedName name="cskimutatas_hivatal_szakmai_igenyekAnchor" localSheetId="27">'[10]összes igény'!#REF!</definedName>
    <definedName name="cskimutatas_hivatal_szakmai_igenyekAnchor" localSheetId="28">'[10]összes igény'!#REF!</definedName>
    <definedName name="cskimutatas_hivatal_szakmai_igenyekAnchor" localSheetId="12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 localSheetId="14">#REF!</definedName>
    <definedName name="kkkkk" localSheetId="15">#REF!</definedName>
    <definedName name="kkkkk" localSheetId="16">#REF!</definedName>
    <definedName name="kkkkk" localSheetId="20">#REF!</definedName>
    <definedName name="kkkkk" localSheetId="23">#REF!</definedName>
    <definedName name="kkkkk" localSheetId="24">#REF!</definedName>
    <definedName name="kkkkk" localSheetId="28">#REF!</definedName>
    <definedName name="kkkkk" localSheetId="12">#REF!</definedName>
    <definedName name="kkkkk">#REF!</definedName>
    <definedName name="kkkkkkk" localSheetId="14">'[10]összes igény'!#REF!</definedName>
    <definedName name="kkkkkkk" localSheetId="15">'[10]összes igény'!#REF!</definedName>
    <definedName name="kkkkkkk" localSheetId="16">'[10]összes igény'!#REF!</definedName>
    <definedName name="kkkkkkk" localSheetId="20">'[10]összes igény'!#REF!</definedName>
    <definedName name="kkkkkkk" localSheetId="23">'[10]összes igény'!#REF!</definedName>
    <definedName name="kkkkkkk" localSheetId="24">'[10]összes igény'!#REF!</definedName>
    <definedName name="kkkkkkk" localSheetId="28">'[10]összes igény'!#REF!</definedName>
    <definedName name="kkkkkkk" localSheetId="12">'[10]összes igény'!#REF!</definedName>
    <definedName name="kkkkkkk">'[10]összes igény'!#REF!</definedName>
    <definedName name="l" localSheetId="14">#REF!</definedName>
    <definedName name="l" localSheetId="15">#REF!</definedName>
    <definedName name="l" localSheetId="16">#REF!</definedName>
    <definedName name="l" localSheetId="20">#REF!</definedName>
    <definedName name="l" localSheetId="23">#REF!</definedName>
    <definedName name="l" localSheetId="24">#REF!</definedName>
    <definedName name="l" localSheetId="27">#REF!</definedName>
    <definedName name="l" localSheetId="28">#REF!</definedName>
    <definedName name="l" localSheetId="12">#REF!</definedName>
    <definedName name="l">#REF!</definedName>
    <definedName name="nem">1</definedName>
    <definedName name="_xlnm.Print_Titles" localSheetId="14">'10mell.'!$5:$7</definedName>
    <definedName name="_xlnm.Print_Titles" localSheetId="16">'12mell.'!$8:$9</definedName>
    <definedName name="_xlnm.Print_Titles" localSheetId="17">'13mell.'!$4:$5</definedName>
    <definedName name="_xlnm.Print_Titles" localSheetId="20">'16mell.'!$6:$8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24">'20mell '!$8:$9</definedName>
    <definedName name="_xlnm.Print_Titles" localSheetId="25">'21mell'!$5:$6</definedName>
    <definedName name="_xlnm.Print_Titles" localSheetId="28">'24mell'!$5:$6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'!$3:$7</definedName>
    <definedName name="_xlnm.Print_Titles" localSheetId="13">'9.mell. '!$8:$11</definedName>
    <definedName name="_xlnm.Print_Area" localSheetId="20">'16mell.'!$A$1:$G$73</definedName>
    <definedName name="_xlnm.Print_Area" localSheetId="0">'1a.mell '!$A$1:$J$52</definedName>
    <definedName name="_xlnm.Print_Area" localSheetId="1">'1b.mell '!$A$1:$G$279</definedName>
    <definedName name="_xlnm.Print_Area" localSheetId="2">'1c.mell '!$A$1:$F$154</definedName>
    <definedName name="székház" localSheetId="14">#REF!</definedName>
    <definedName name="székház" localSheetId="15">#REF!</definedName>
    <definedName name="székház" localSheetId="16">#REF!</definedName>
    <definedName name="székház" localSheetId="20">#REF!</definedName>
    <definedName name="székház" localSheetId="23">#REF!</definedName>
    <definedName name="székház" localSheetId="24">#REF!</definedName>
    <definedName name="székház" localSheetId="27">#REF!</definedName>
    <definedName name="székház" localSheetId="28">#REF!</definedName>
    <definedName name="székház" localSheetId="12">#REF!</definedName>
    <definedName name="székház">#REF!</definedName>
    <definedName name="székházbérlők" localSheetId="14">'[6]3-aBevétel'!#REF!</definedName>
    <definedName name="székházbérlők" localSheetId="15">'[6]3-aBevétel'!#REF!</definedName>
    <definedName name="székházbérlők" localSheetId="16">'[6]3-aBevétel'!#REF!</definedName>
    <definedName name="székházbérlők" localSheetId="20">'[6]3-aBevétel'!#REF!</definedName>
    <definedName name="székházbérlők" localSheetId="23">'[6]3-aBevétel'!#REF!</definedName>
    <definedName name="székházbérlők" localSheetId="24">'[6]3-aBevétel'!#REF!</definedName>
    <definedName name="székházbérlők" localSheetId="28">'[6]3-aBevétel'!#REF!</definedName>
    <definedName name="székházbérlők" localSheetId="12">'[6]3-aBevétel'!#REF!</definedName>
    <definedName name="székházbérlők">'[6]3-aBevétel'!#REF!</definedName>
    <definedName name="szintrehotzás" localSheetId="14">#REF!</definedName>
    <definedName name="szintrehotzás" localSheetId="15">#REF!</definedName>
    <definedName name="szintrehotzás" localSheetId="16">#REF!</definedName>
    <definedName name="szintrehotzás" localSheetId="20">#REF!</definedName>
    <definedName name="szintrehotzás" localSheetId="23">#REF!</definedName>
    <definedName name="szintrehotzás" localSheetId="24">#REF!</definedName>
    <definedName name="szintrehotzás" localSheetId="28">#REF!</definedName>
    <definedName name="szintrehotzás" localSheetId="12">#REF!</definedName>
    <definedName name="szintrehotzás">#REF!</definedName>
    <definedName name="szintrehozás2" localSheetId="14">#REF!</definedName>
    <definedName name="szintrehozás2" localSheetId="15">#REF!</definedName>
    <definedName name="szintrehozás2" localSheetId="16">#REF!</definedName>
    <definedName name="szintrehozás2" localSheetId="20">#REF!</definedName>
    <definedName name="szintrehozás2" localSheetId="23">#REF!</definedName>
    <definedName name="szintrehozás2" localSheetId="24">#REF!</definedName>
    <definedName name="szintrehozás2" localSheetId="28">#REF!</definedName>
    <definedName name="szintrehozás2" localSheetId="12">#REF!</definedName>
    <definedName name="szintrehozás2">#REF!</definedName>
    <definedName name="szintrhozás2" localSheetId="14">#REF!</definedName>
    <definedName name="szintrhozás2" localSheetId="15">#REF!</definedName>
    <definedName name="szintrhozás2" localSheetId="16">#REF!</definedName>
    <definedName name="szintrhozás2" localSheetId="20">#REF!</definedName>
    <definedName name="szintrhozás2" localSheetId="23">#REF!</definedName>
    <definedName name="szintrhozás2" localSheetId="24">#REF!</definedName>
    <definedName name="szintrhozás2" localSheetId="28">#REF!</definedName>
    <definedName name="szintrhozás2" localSheetId="1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<sst xmlns="http://schemas.openxmlformats.org/spreadsheetml/2006/main" count="3680" uniqueCount="1482">
  <si>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</si>
  <si>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</si>
  <si>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</si>
  <si>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</si>
  <si>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</si>
  <si>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</si>
  <si>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</si>
  <si>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</si>
  <si>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</si>
  <si>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</si>
  <si>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</si>
  <si>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</si>
  <si>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</si>
  <si>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</si>
  <si>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</si>
  <si>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</si>
  <si>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</si>
  <si>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</si>
  <si>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</si>
  <si>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</si>
  <si>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</si>
  <si>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</si>
  <si>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</si>
  <si>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</si>
  <si>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</si>
  <si>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</si>
  <si>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</si>
  <si>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</si>
  <si>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</si>
  <si>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</si>
  <si>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</si>
  <si>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</si>
  <si>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</si>
  <si>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</si>
  <si>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</si>
  <si>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</si>
  <si>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</si>
  <si>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</si>
  <si>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</si>
  <si>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</si>
  <si>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</si>
  <si>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</si>
  <si>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</si>
  <si>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</si>
  <si>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</si>
  <si>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</si>
  <si>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</si>
  <si>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</si>
  <si>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</si>
  <si>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</si>
  <si>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</si>
  <si>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</si>
  <si>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</si>
  <si>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</si>
  <si>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</si>
  <si>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</si>
  <si>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</si>
  <si>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</si>
  <si>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</si>
  <si>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</si>
  <si>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</si>
  <si>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</si>
  <si>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</si>
  <si>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</si>
  <si>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</si>
  <si>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</si>
  <si>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</si>
  <si>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</si>
  <si>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</si>
  <si>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</si>
  <si>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</si>
  <si>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</si>
  <si>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</si>
  <si>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</si>
  <si>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</si>
  <si>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</si>
  <si>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</si>
  <si>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</si>
  <si>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</si>
  <si>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</si>
  <si>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</si>
  <si>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</si>
  <si>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</si>
  <si>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</si>
  <si>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</si>
  <si>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</si>
  <si>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</si>
  <si>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</si>
  <si>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</si>
  <si>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</si>
  <si>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</si>
  <si>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</si>
  <si>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</si>
  <si>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</si>
  <si>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</si>
  <si>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</si>
  <si>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</si>
  <si>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</si>
  <si>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</si>
  <si>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</si>
  <si>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</si>
  <si>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</si>
  <si>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</si>
  <si>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</si>
  <si>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</si>
  <si>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</si>
  <si>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</si>
  <si>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</si>
  <si>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</si>
  <si>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</si>
  <si>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</si>
  <si>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</si>
  <si>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</si>
  <si>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</si>
  <si>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</si>
  <si>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</si>
  <si>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</si>
  <si>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</si>
  <si>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</si>
  <si>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</si>
  <si>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</si>
  <si>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</si>
  <si>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</si>
  <si>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</si>
  <si>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</si>
  <si>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</si>
  <si>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</si>
  <si>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</si>
  <si>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</si>
  <si>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</si>
  <si>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</si>
  <si>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</si>
  <si>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</si>
  <si>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</si>
  <si>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</si>
  <si>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</si>
  <si>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</si>
  <si>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</si>
  <si>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</si>
  <si>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</si>
  <si>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</si>
  <si>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</si>
  <si>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</si>
  <si>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</si>
  <si>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</si>
  <si>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</si>
  <si>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</si>
  <si>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</si>
  <si>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</si>
  <si>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</si>
  <si>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</si>
  <si>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</si>
  <si>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</si>
  <si>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</si>
  <si>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</si>
  <si>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</si>
  <si>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</si>
  <si>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</si>
  <si>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</si>
  <si>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</si>
  <si>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</si>
  <si>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</si>
  <si>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</si>
  <si>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</si>
  <si>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</si>
  <si>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</si>
  <si>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</si>
  <si>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</si>
  <si>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</si>
  <si>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</si>
  <si>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</si>
  <si>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</si>
  <si>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</si>
  <si>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</si>
  <si>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</si>
  <si>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</si>
  <si>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</si>
  <si>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</si>
  <si>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</si>
  <si>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</si>
  <si>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</si>
  <si>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</si>
  <si>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</si>
  <si>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</si>
  <si>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</si>
  <si>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</si>
  <si>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</si>
  <si>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</si>
  <si>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</si>
  <si>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</si>
  <si>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</si>
  <si>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</si>
  <si>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</si>
  <si>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</si>
  <si>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</si>
  <si>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</si>
  <si>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</si>
  <si>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</si>
  <si>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</si>
  <si>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</si>
  <si>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</si>
  <si>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</si>
  <si>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</si>
  <si>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</si>
  <si>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</si>
  <si>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</si>
  <si>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</si>
  <si>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</si>
  <si>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</si>
  <si>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</si>
  <si>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</si>
  <si>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</si>
  <si>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</si>
  <si>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</si>
  <si>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</si>
  <si>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</si>
  <si>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</si>
  <si>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</si>
  <si>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</si>
  <si>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</si>
  <si>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</si>
  <si>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</si>
  <si>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</si>
  <si>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</si>
  <si>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</si>
  <si>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</si>
  <si>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</si>
  <si>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</si>
  <si>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</si>
  <si>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</si>
  <si>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</si>
  <si>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</si>
  <si>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</si>
  <si>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</si>
  <si>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</si>
  <si>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</si>
  <si>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</si>
  <si>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</si>
  <si>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</si>
  <si>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</si>
  <si>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</si>
  <si>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</si>
  <si>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</si>
  <si>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</si>
  <si>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</si>
  <si>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</si>
  <si>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</si>
  <si>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</si>
  <si>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Közterületi növényvédelem</t>
  </si>
  <si>
    <t>Dési Huber u. 2. közterületi parkoló bejárat és forgalomt.kiépítése</t>
  </si>
  <si>
    <t>"Bakáts projekt" tervezések, megvalósítás</t>
  </si>
  <si>
    <t>Országgyűlési választás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</si>
  <si>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</si>
  <si>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</si>
  <si>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</si>
  <si>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</si>
  <si>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</si>
  <si>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</si>
  <si>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</si>
  <si>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</si>
  <si>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</si>
  <si>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</si>
  <si>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</si>
  <si>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</si>
  <si>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</si>
  <si>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</si>
  <si>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</si>
  <si>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</si>
  <si>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</si>
  <si>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</si>
  <si>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</si>
  <si>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</si>
  <si>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</si>
  <si>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</si>
  <si>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</si>
  <si>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</si>
  <si>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</si>
  <si>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</si>
  <si>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</si>
  <si>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</si>
  <si>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</si>
  <si>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</si>
  <si>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</si>
  <si>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</si>
  <si>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</si>
  <si>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</si>
  <si>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</si>
  <si>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</si>
  <si>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</si>
  <si>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</si>
  <si>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</si>
  <si>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</si>
  <si>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</si>
  <si>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</si>
  <si>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</si>
  <si>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</si>
  <si>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</si>
  <si>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</si>
  <si>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</si>
  <si>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</si>
  <si>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</si>
  <si>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</si>
  <si>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</si>
  <si>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</si>
  <si>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</si>
  <si>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</si>
  <si>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</si>
  <si>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</si>
  <si>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</si>
  <si>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</si>
  <si>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</si>
  <si>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</si>
  <si>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</si>
  <si>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</si>
  <si>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</si>
  <si>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</si>
  <si>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</si>
  <si>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</si>
  <si>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</si>
  <si>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</si>
  <si>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</si>
  <si>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</si>
  <si>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</si>
  <si>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</si>
  <si>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</si>
  <si>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</si>
  <si>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</si>
  <si>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</si>
  <si>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</si>
  <si>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</si>
  <si>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</si>
  <si>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</si>
  <si>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</si>
  <si>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</si>
  <si>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</si>
  <si>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</si>
  <si>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</si>
  <si>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</si>
  <si>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</si>
  <si>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</si>
  <si>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</si>
  <si>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</si>
  <si>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</si>
  <si>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</si>
  <si>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</si>
  <si>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</si>
  <si>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</si>
  <si>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</si>
  <si>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</si>
  <si>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</si>
  <si>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</si>
  <si>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</si>
  <si>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</si>
  <si>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</si>
  <si>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</si>
  <si>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</si>
  <si>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</si>
  <si>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</si>
  <si>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</si>
  <si>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</si>
  <si>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</si>
  <si>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</si>
  <si>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</si>
  <si>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</si>
  <si>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</si>
  <si>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</si>
  <si>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</si>
  <si>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</si>
  <si>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</si>
  <si>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</si>
  <si>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</si>
  <si>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</si>
  <si>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</si>
  <si>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</si>
  <si>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</si>
  <si>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</si>
  <si>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</si>
  <si>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</si>
  <si>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</si>
  <si>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</si>
  <si>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</si>
  <si>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</si>
  <si>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</si>
  <si>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</si>
  <si>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</si>
  <si>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</si>
  <si>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</si>
  <si>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</si>
  <si>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</si>
  <si>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</si>
  <si>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</si>
  <si>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</si>
  <si>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</si>
  <si>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</si>
  <si>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</si>
  <si>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</si>
  <si>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</si>
  <si>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</si>
  <si>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</si>
  <si>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</si>
  <si>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</si>
  <si>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</si>
  <si>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</si>
  <si>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</si>
  <si>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</si>
  <si>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</si>
  <si>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</si>
  <si>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</si>
  <si>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</si>
  <si>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</si>
  <si>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</si>
  <si>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</si>
  <si>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</si>
  <si>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</si>
  <si>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</si>
  <si>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</si>
  <si>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</si>
  <si>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</si>
  <si>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 xml:space="preserve">             ebből: Ferenc tér kivitelezés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</si>
  <si>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</si>
  <si>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</si>
  <si>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</si>
  <si>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</si>
  <si>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</si>
  <si>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</si>
  <si>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</si>
  <si>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József Attila lakótelepen "Nagyjátszótér" felújítása</t>
  </si>
  <si>
    <t>KEHOP-5.2.9 "Önkormányzati Épületek Energ. Fejl. Ferencvárosban"</t>
  </si>
  <si>
    <t xml:space="preserve">    KEHOP-5.2.9. "Önkormányzati épületek Energetikai Fejlesztése Ferencvárosban"</t>
  </si>
  <si>
    <r>
      <t xml:space="preserve">    Kamat kiadás </t>
    </r>
    <r>
      <rPr>
        <sz val="9"/>
        <rFont val="Arial CE"/>
        <family val="0"/>
      </rPr>
      <t>- Dologi kiadások</t>
    </r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</si>
  <si>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</si>
  <si>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</si>
  <si>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érdekeltségnöv. pályázat FMK eszközbeszerzés</t>
  </si>
  <si>
    <t>FMK felújítás</t>
  </si>
  <si>
    <t>Ferencvárosi Egyesített Bölcsődék felújítása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</si>
  <si>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</si>
  <si>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</si>
  <si>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</si>
  <si>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</si>
  <si>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</si>
  <si>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</si>
  <si>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</si>
  <si>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>IX. kerületi Rendőrkapitányság támogatása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</si>
  <si>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</si>
  <si>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</si>
  <si>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</si>
  <si>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</si>
  <si>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Közvilágítás fejlesztése</t>
  </si>
  <si>
    <t>FESZ műszer beszerzés</t>
  </si>
  <si>
    <t>Informatikai eszközök beszerzése</t>
  </si>
  <si>
    <t>Belföldi értékpapírok bevételei</t>
  </si>
  <si>
    <t>"Végre Önnek is van esélye felújítani otthonát"</t>
  </si>
  <si>
    <t>Kulturális tevékenység támogatása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</si>
  <si>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</si>
  <si>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</si>
  <si>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</si>
  <si>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</si>
  <si>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</si>
  <si>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</si>
  <si>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</si>
  <si>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</si>
  <si>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</si>
  <si>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</si>
  <si>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</si>
  <si>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</si>
  <si>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</si>
  <si>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</si>
  <si>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</si>
  <si>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</si>
  <si>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</si>
  <si>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</si>
  <si>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</si>
  <si>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</si>
  <si>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</si>
  <si>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</si>
  <si>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</si>
  <si>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</si>
  <si>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</si>
  <si>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</si>
  <si>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</si>
  <si>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</si>
  <si>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</si>
  <si>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ESZS és KEN Bizottságok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</si>
  <si>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</si>
  <si>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</si>
  <si>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</si>
  <si>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</si>
  <si>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</si>
  <si>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</si>
  <si>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</si>
  <si>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</si>
  <si>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</si>
  <si>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</si>
  <si>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</si>
  <si>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</si>
  <si>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</si>
  <si>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</si>
  <si>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</si>
  <si>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</si>
  <si>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</si>
  <si>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</si>
  <si>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</si>
  <si>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</si>
  <si>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</si>
  <si>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</si>
  <si>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</si>
  <si>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</si>
  <si>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</si>
  <si>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</si>
  <si>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</si>
  <si>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</si>
  <si>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</si>
  <si>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</si>
  <si>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</si>
  <si>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</si>
  <si>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</si>
  <si>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</si>
  <si>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</si>
  <si>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</si>
  <si>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</si>
  <si>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</si>
  <si>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</si>
  <si>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</si>
  <si>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</si>
  <si>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7. sz. melléklet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</si>
  <si>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</si>
  <si>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</si>
  <si>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</si>
  <si>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</si>
  <si>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</si>
  <si>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</si>
  <si>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</si>
  <si>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</si>
  <si>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</si>
  <si>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</si>
  <si>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</si>
  <si>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</si>
  <si>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</si>
  <si>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</si>
  <si>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</si>
  <si>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</si>
  <si>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</si>
  <si>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</si>
  <si>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</si>
  <si>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</si>
  <si>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</si>
  <si>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</si>
  <si>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</si>
  <si>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</si>
  <si>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</si>
  <si>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</si>
  <si>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</si>
  <si>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</si>
  <si>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</si>
  <si>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</si>
  <si>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</si>
  <si>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</si>
  <si>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</si>
  <si>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</si>
  <si>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</si>
  <si>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</si>
  <si>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</si>
  <si>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</si>
  <si>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</si>
  <si>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</si>
  <si>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</si>
  <si>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</si>
  <si>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</si>
  <si>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</si>
  <si>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</si>
  <si>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</si>
  <si>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</si>
  <si>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</si>
  <si>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</si>
  <si>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</si>
  <si>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</si>
  <si>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</si>
  <si>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</si>
  <si>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</si>
  <si>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</si>
  <si>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</si>
  <si>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</si>
  <si>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</si>
  <si>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</si>
  <si>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</si>
  <si>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</si>
  <si>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</si>
  <si>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</si>
  <si>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</si>
  <si>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</si>
  <si>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</si>
  <si>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</si>
  <si>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</si>
  <si>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</si>
  <si>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</si>
  <si>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</si>
  <si>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</si>
  <si>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</si>
  <si>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</si>
  <si>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</si>
  <si>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</si>
  <si>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</si>
  <si>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</si>
  <si>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</si>
  <si>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</si>
  <si>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</si>
  <si>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</si>
  <si>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</si>
  <si>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</si>
  <si>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</si>
  <si>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</si>
  <si>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</si>
  <si>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</si>
  <si>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</si>
  <si>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</si>
  <si>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</si>
  <si>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</si>
  <si>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</si>
  <si>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</si>
  <si>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</si>
  <si>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</si>
  <si>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</si>
  <si>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</si>
  <si>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</si>
  <si>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</si>
  <si>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</si>
  <si>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</si>
  <si>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</si>
  <si>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</si>
  <si>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5030 Közvilágítás fejlesztése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</si>
  <si>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</si>
  <si>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</si>
  <si>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</si>
  <si>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</si>
  <si>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</si>
  <si>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</si>
  <si>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</si>
  <si>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</si>
  <si>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</si>
  <si>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</si>
  <si>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</si>
  <si>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</si>
  <si>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</si>
  <si>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</si>
  <si>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5039 MÁV lakótelep víz közmű hálózat kiépítése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</si>
  <si>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</si>
  <si>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</si>
  <si>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</si>
  <si>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</si>
  <si>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</si>
  <si>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</si>
  <si>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</si>
  <si>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</si>
  <si>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</si>
  <si>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</si>
  <si>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</si>
  <si>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</si>
  <si>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</si>
  <si>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</si>
  <si>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</si>
  <si>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</si>
  <si>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</si>
  <si>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</si>
  <si>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</si>
  <si>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</si>
  <si>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</si>
  <si>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</si>
  <si>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</si>
  <si>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</si>
  <si>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</si>
  <si>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</si>
  <si>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</si>
  <si>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</si>
  <si>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</si>
  <si>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</si>
  <si>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3343 Hajléktalanok nappali melegedője   (Új Út Szociális Egyesület)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</si>
  <si>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</si>
  <si>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</si>
  <si>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</si>
  <si>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</si>
  <si>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</si>
  <si>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</si>
  <si>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</si>
  <si>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</si>
  <si>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</si>
  <si>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 3931 Bursa Hungarica</t>
  </si>
  <si>
    <t xml:space="preserve">     3961 Zeneművészeti szervezetek 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</si>
  <si>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</si>
  <si>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</si>
  <si>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</si>
  <si>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</si>
  <si>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</si>
  <si>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</si>
  <si>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</si>
  <si>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</si>
  <si>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</si>
  <si>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</si>
  <si>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</si>
  <si>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</si>
  <si>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</si>
  <si>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</si>
  <si>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</si>
  <si>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</si>
  <si>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</si>
  <si>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</si>
  <si>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</si>
  <si>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</si>
  <si>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</si>
  <si>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</si>
  <si>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</si>
  <si>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</si>
  <si>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</si>
  <si>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</si>
  <si>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</si>
  <si>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</si>
  <si>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</si>
  <si>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</si>
  <si>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</si>
  <si>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</si>
  <si>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</si>
  <si>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</si>
  <si>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</si>
  <si>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</si>
  <si>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</si>
  <si>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</si>
  <si>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</si>
  <si>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</si>
  <si>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</si>
  <si>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</si>
  <si>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</si>
  <si>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</si>
  <si>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</si>
  <si>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</si>
  <si>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</si>
  <si>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</si>
  <si>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</si>
  <si>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</si>
  <si>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</si>
  <si>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</si>
  <si>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</si>
  <si>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</si>
  <si>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</si>
  <si>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</si>
  <si>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Belföldi értékpapírok vásárlása</t>
  </si>
  <si>
    <t>Polgármesteri tisztséggel összefüggő egyéb feladatok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</si>
  <si>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</si>
  <si>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</si>
  <si>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</si>
  <si>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</si>
  <si>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KEHOP-5.2.9 "Önkorm. Ép. Energ. Fejl. Ferencvárosban"</t>
  </si>
  <si>
    <t>Közművelődés érdekeltségnövelő pály.FMK eszközbeszerz.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</si>
  <si>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</si>
  <si>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</si>
  <si>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</si>
  <si>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</si>
  <si>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</si>
  <si>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</si>
  <si>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</si>
  <si>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</si>
  <si>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2019. év várható terv szám</t>
  </si>
  <si>
    <t>2020.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</si>
  <si>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</si>
  <si>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</si>
  <si>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</si>
  <si>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</si>
  <si>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</si>
  <si>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</si>
  <si>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</si>
  <si>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</si>
  <si>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</si>
  <si>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011130</t>
  </si>
  <si>
    <t>Kamatkiadás</t>
  </si>
  <si>
    <t>013350</t>
  </si>
  <si>
    <t>016080</t>
  </si>
  <si>
    <t>031030</t>
  </si>
  <si>
    <t>031060</t>
  </si>
  <si>
    <t>Térfigyelő rendszer karbantartásának, üzemeltetésének költsége</t>
  </si>
  <si>
    <t>032020</t>
  </si>
  <si>
    <t>013360</t>
  </si>
  <si>
    <t>041231</t>
  </si>
  <si>
    <t>Rövid időtartamú közfoglalkoztatás</t>
  </si>
  <si>
    <t>041233</t>
  </si>
  <si>
    <t>Hosszabb időtartamú közfoglalkoztatás</t>
  </si>
  <si>
    <t>045140</t>
  </si>
  <si>
    <t>Városi és elővárosi közúti személyszállítás</t>
  </si>
  <si>
    <t>045170</t>
  </si>
  <si>
    <t>053010</t>
  </si>
  <si>
    <t>Környezetszennyezés csökkentésének igazgatása</t>
  </si>
  <si>
    <t>064010</t>
  </si>
  <si>
    <t>Közvilágítás</t>
  </si>
  <si>
    <t>066010</t>
  </si>
  <si>
    <t>FESZOFE Nonprofit Kft.</t>
  </si>
  <si>
    <t>066020</t>
  </si>
  <si>
    <t>Város-, községgazdálkodási egyéb szolgáltatások</t>
  </si>
  <si>
    <t>MÁV lakótelep víz közmű hálózat kiépítése</t>
  </si>
  <si>
    <t>072210</t>
  </si>
  <si>
    <t>Járóbetegek gyógyító szakellátása</t>
  </si>
  <si>
    <t>074052</t>
  </si>
  <si>
    <t>Kábítószer megelőzés programjai, tevékenységei</t>
  </si>
  <si>
    <t>074054</t>
  </si>
  <si>
    <t>FIÜK</t>
  </si>
  <si>
    <t>081041</t>
  </si>
  <si>
    <t>081043</t>
  </si>
  <si>
    <t>081045</t>
  </si>
  <si>
    <t>081071</t>
  </si>
  <si>
    <t>082010</t>
  </si>
  <si>
    <t>082020</t>
  </si>
  <si>
    <t>082030</t>
  </si>
  <si>
    <t>082061</t>
  </si>
  <si>
    <t>082063</t>
  </si>
  <si>
    <t>Múzeumi kiállítási tevékenység</t>
  </si>
  <si>
    <t>082091</t>
  </si>
  <si>
    <t>083030</t>
  </si>
  <si>
    <t>083050</t>
  </si>
  <si>
    <t>084010</t>
  </si>
  <si>
    <t>084020</t>
  </si>
  <si>
    <t>084031</t>
  </si>
  <si>
    <t>Civil szervezetek működési támogatása</t>
  </si>
  <si>
    <t>084032</t>
  </si>
  <si>
    <t>084040</t>
  </si>
  <si>
    <t>Egyházak közösségi és hitéleti tevékenységének támogatása</t>
  </si>
  <si>
    <t>084070</t>
  </si>
  <si>
    <t>086010</t>
  </si>
  <si>
    <t>091110</t>
  </si>
  <si>
    <t>Óvodai nevelés, ellátás szakmai feladatai</t>
  </si>
  <si>
    <t>091140</t>
  </si>
  <si>
    <t>Óvodai nevelés, ellátás működtetési feladatai</t>
  </si>
  <si>
    <t>094250</t>
  </si>
  <si>
    <t>Tankönyv és jegyzettámogatás</t>
  </si>
  <si>
    <t>096015</t>
  </si>
  <si>
    <t>098010</t>
  </si>
  <si>
    <t>Oktatás igazgatása</t>
  </si>
  <si>
    <t>101141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</si>
  <si>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</si>
  <si>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</si>
  <si>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</si>
  <si>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</si>
  <si>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</si>
  <si>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</si>
  <si>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</si>
  <si>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</si>
  <si>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</si>
  <si>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</si>
  <si>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</si>
  <si>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</si>
  <si>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104035</t>
  </si>
  <si>
    <t>104036</t>
  </si>
  <si>
    <t>104051</t>
  </si>
  <si>
    <t>Gyermekvédelmi pénzbeli és természetbeni ellátások</t>
  </si>
  <si>
    <t>107015</t>
  </si>
  <si>
    <t>Hajléktalanok nappali ellátása</t>
  </si>
  <si>
    <t>107016</t>
  </si>
  <si>
    <t>Utcai szociális munka</t>
  </si>
  <si>
    <t>107052</t>
  </si>
  <si>
    <t>Házi segítségnyújtás</t>
  </si>
  <si>
    <t>107053</t>
  </si>
  <si>
    <t>107060</t>
  </si>
  <si>
    <t>107090</t>
  </si>
  <si>
    <t>900060</t>
  </si>
  <si>
    <t>Általános tartalék</t>
  </si>
  <si>
    <t>17. sz. melléklet</t>
  </si>
  <si>
    <t>900020</t>
  </si>
  <si>
    <t>Önkormányzatok funkcióra nem sorolható bevételei államháztartáson kívülről</t>
  </si>
  <si>
    <t>Helyiség megszerzési díj</t>
  </si>
  <si>
    <t>018010</t>
  </si>
  <si>
    <t>018030</t>
  </si>
  <si>
    <t>Gyermekétkeztetés köznevelési intézményben</t>
  </si>
  <si>
    <t>2018. évi közvetett támogatások</t>
  </si>
  <si>
    <t>Költségvetési szervek 2018. évi költségvetése</t>
  </si>
  <si>
    <t>Az önkormányzat 2018. évi kiadásai</t>
  </si>
  <si>
    <t>Az önkormányzat 2018. évi bevételei</t>
  </si>
  <si>
    <t>A Polgármesteri Hivatal kiadásai 2018.</t>
  </si>
  <si>
    <t>Közterület-felügyelet  2018. év</t>
  </si>
  <si>
    <t xml:space="preserve">Az önkormányzat  költségvetésében szereplő 2018. évi kiadások </t>
  </si>
  <si>
    <t>2018. évi beruházási, fejlesztési kiadások</t>
  </si>
  <si>
    <t>2018. évi felújítások</t>
  </si>
  <si>
    <t xml:space="preserve">Az önkormányzat  költségvetésében szereplő támogatások 2018. évi kiadásai </t>
  </si>
  <si>
    <t>Az önkormányzat költségvetésében szereplő 2018. évi tartalékok</t>
  </si>
  <si>
    <t>2018. év</t>
  </si>
  <si>
    <t>Részesedések értékesítése, részesedések megszűnéséhez kapcsolódó bevételek</t>
  </si>
  <si>
    <t>Részesedések értékesítéséhez kapcsolódó realizált nyereség</t>
  </si>
  <si>
    <t>Civil szervezetek programtámogatása</t>
  </si>
  <si>
    <t>Romák társadalmi integrációját elősegítő tevékenységek, programok</t>
  </si>
  <si>
    <t>181-es busz végállomás áth. Gyáli út vége MÁV területre</t>
  </si>
  <si>
    <t>Közvilágítás kiépítése Aszódi lakótelepen</t>
  </si>
  <si>
    <t>2021. év várható terv szám</t>
  </si>
  <si>
    <t>Városfejlesztési, Városgazdálkodási és Környezetvédelmi Bizottság</t>
  </si>
  <si>
    <t>Óvodák, oktatási, szociális és kulturális intézmények  felújítása</t>
  </si>
  <si>
    <t>Kerekerdő park - csúszdapark és függőhíd megvalósítása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</si>
  <si>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</si>
  <si>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t>fő</t>
  </si>
  <si>
    <t xml:space="preserve">    Földterület, telek, ingatlan értékesítése</t>
  </si>
  <si>
    <t>Épületek elektromos felújítása, tetőfelújítás</t>
  </si>
  <si>
    <t>Drégely utcai rendelő vásárlása</t>
  </si>
  <si>
    <t>Drégely utcai rendelők felújítása</t>
  </si>
  <si>
    <t xml:space="preserve">      5033 Térfigyelő rendszer fejlesztése</t>
  </si>
  <si>
    <t>FEV IX. Zrt. Parkolási rendszer működtetéséhez szüks.techn.eszközök</t>
  </si>
  <si>
    <t>Budapest Art Center Nonprofit Kft. - Színházművészeti szerv.támogatása</t>
  </si>
  <si>
    <t>Működési és felhalmozási költségvetési kiadások mindösszesen</t>
  </si>
  <si>
    <t>2018. évi előirányzat 6/2018.</t>
  </si>
  <si>
    <t>2018. évi előirányzat  6/2018.</t>
  </si>
  <si>
    <t xml:space="preserve">2018. évi előirányzat 6/2018. </t>
  </si>
  <si>
    <t>Óvodák, oktatási, szociális és kulturális intézmények  összesen</t>
  </si>
  <si>
    <t>Jogvita rendezés</t>
  </si>
  <si>
    <t>József Attila lakótelepen járdák felújítása</t>
  </si>
  <si>
    <t>Közterület-felügyelet épületeinek felújítása</t>
  </si>
  <si>
    <t>ASP bevezetése</t>
  </si>
  <si>
    <t>Reklámhordozók bontása</t>
  </si>
  <si>
    <t>FESZGYI személygépkocsi beszerzés</t>
  </si>
  <si>
    <t xml:space="preserve">             4124 Haller terv</t>
  </si>
  <si>
    <t>1806 Elvonások és befizetések</t>
  </si>
  <si>
    <t>Haller terv - dologi kiadás</t>
  </si>
  <si>
    <t>A 4.sz. melléklet 4112, 4114, 4115, sz. költségvetési sorok (lakóházfelújítások)  a táblázatban nettó értékkel szerepelnek.</t>
  </si>
  <si>
    <t>Nagyjátszótéren játszóvár beszerzés</t>
  </si>
  <si>
    <t xml:space="preserve">    Fejlesztések, beruházások, felújítások</t>
  </si>
  <si>
    <t xml:space="preserve">    ASP bevezetés támogatás KÖFOP-VEKOP</t>
  </si>
  <si>
    <t>Minta kereszteződés József Attila lakótelepen</t>
  </si>
  <si>
    <t xml:space="preserve">Játszóterek, műfüves és sportpályák, fitness eszközök, zöldf. felúj., </t>
  </si>
  <si>
    <t>Utak felújítása</t>
  </si>
  <si>
    <t xml:space="preserve">  Munkaadókat terhelő járulékok</t>
  </si>
  <si>
    <t>Haller park felújítás</t>
  </si>
  <si>
    <t>Napvitorlák beszerzése</t>
  </si>
  <si>
    <t>Markusovszky parkba kültéri fitnesz eszközök beszerzése</t>
  </si>
  <si>
    <t>Közösségi terek kialakítása, eszközök beszerzése</t>
  </si>
  <si>
    <t xml:space="preserve">   ebből: Általános tartalék</t>
  </si>
  <si>
    <t xml:space="preserve">             Intézményvezetői jutalom céltartalék</t>
  </si>
  <si>
    <t xml:space="preserve">             Fejlesztések, beruházások, felújítások céltartalék</t>
  </si>
  <si>
    <t xml:space="preserve">Egyéb felhalmozási célú támog.bevételei ÁH-n belülről </t>
  </si>
  <si>
    <t>Nagyjátszótéren hinta elbontása, új hinta kihelyezése</t>
  </si>
  <si>
    <t>2018. évi előirányzat 3/2019.</t>
  </si>
  <si>
    <t>2018. évi előirányzat   3/2019.</t>
  </si>
  <si>
    <t xml:space="preserve">2018. évi előirányzat  3/2019. </t>
  </si>
  <si>
    <t>2018. évi előirányzat  3/2019.</t>
  </si>
  <si>
    <t>Átlagos statisztikai állományi létszám</t>
  </si>
  <si>
    <t>10.sz. melléklet</t>
  </si>
  <si>
    <t>Ft</t>
  </si>
  <si>
    <t>Az állami támogatás jogcímei</t>
  </si>
  <si>
    <t>Költségvetési törvény alapján támogatás összege</t>
  </si>
  <si>
    <t>Év végi eltérés mutatószám szerinti támogatása</t>
  </si>
  <si>
    <t>A támogatási jogcímhez kapcsolódó kormányányzati funkciók szerinti kiadások összege</t>
  </si>
  <si>
    <t>Önkormányzat által az adott célra dec.31-ig támogatással felhasználható tényleges összeg</t>
  </si>
  <si>
    <t>Eltérés (támogatás és felhasználás szerint) (2.+3.+.4.-5.)</t>
  </si>
  <si>
    <t>Települési önkormányzatok egyes könevelési feladatok támogatása</t>
  </si>
  <si>
    <t>Egyes szociális és gyermekjóléti feladatok támogatása</t>
  </si>
  <si>
    <t>A települési önkormányzatok által biztosított egyes szociális szakosított ellátások, valamint a gyermekek átmeneti gondozásával kapcsolatos feladatok támogatása</t>
  </si>
  <si>
    <t>Intézményi gyermekétkeztetési támogatás</t>
  </si>
  <si>
    <t>Rászoruló gyerekek szünidei étkeztetés támogatása</t>
  </si>
  <si>
    <t>A központi 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</si>
  <si>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</si>
  <si>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</si>
  <si>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Az önkormányzat által visszafizetendő összeg</t>
  </si>
  <si>
    <t>Jó adatszolgáltató önkormányzatok támogatása</t>
  </si>
  <si>
    <t>Közművelődés érdekeltségnövelő támogatás támogatás</t>
  </si>
  <si>
    <t>Fővárosi kerületi önkormányzatok közművelődési támogatása</t>
  </si>
  <si>
    <t>Kulturális illetménypótlék</t>
  </si>
  <si>
    <t>Fel nem használt összeg</t>
  </si>
  <si>
    <t>Közművelődési érdekeltségnövelő támogatás</t>
  </si>
  <si>
    <t>12. számú melléklet</t>
  </si>
  <si>
    <t>Polgármesteri Hivatal</t>
  </si>
  <si>
    <t>Sorszám</t>
  </si>
  <si>
    <t>Összeg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</si>
  <si>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</si>
  <si>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</si>
  <si>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</si>
  <si>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</t>
  </si>
  <si>
    <t>Alaptevékenység finanszírozási egyenlege</t>
  </si>
  <si>
    <t>Alaptevékenység maradványa</t>
  </si>
  <si>
    <t>3/a. sz. melléklet</t>
  </si>
  <si>
    <t>Balatonszéplak</t>
  </si>
  <si>
    <t>Munkaadókat terhelő jár. és szociális hozzájár.adó</t>
  </si>
  <si>
    <t>Informatika működés, fejlesztés</t>
  </si>
  <si>
    <t>Alaptevékenység szabad maradványa</t>
  </si>
  <si>
    <t>13.sz.melléklet</t>
  </si>
  <si>
    <t xml:space="preserve">Az Önkormányzat </t>
  </si>
  <si>
    <t>Alaptevékenység finanszírozási kiadásai</t>
  </si>
  <si>
    <t>1/c. melléklet</t>
  </si>
  <si>
    <t>1/c. melléklet összesen</t>
  </si>
  <si>
    <t>3/c. sz. melléklet</t>
  </si>
  <si>
    <t>Lakáslemondás térítés, lakásbiztosíték visszafizetése</t>
  </si>
  <si>
    <t>Ifjúsági koncepció végrehajtásával összefüggő kiadás</t>
  </si>
  <si>
    <t>Képviselők juttatásai</t>
  </si>
  <si>
    <t>FEV IX. Zrt. (parkolási feladatok)</t>
  </si>
  <si>
    <t>Városfejlesztéssel kapcsolatos kiadások</t>
  </si>
  <si>
    <t>Kifli, túrórudi, tej beszerzés</t>
  </si>
  <si>
    <t>Közfoglalkoztatottak pályázati önrésze</t>
  </si>
  <si>
    <t>Nemzetiségi Önkormányzatok működési kiadásai</t>
  </si>
  <si>
    <t>3/c. sz. melléklet összesen</t>
  </si>
  <si>
    <t>3/d. sz. melléklet</t>
  </si>
  <si>
    <t>Játszóterek javítása, megújítása</t>
  </si>
  <si>
    <t>Bakáts projekt tervezések</t>
  </si>
  <si>
    <t>Veszélyes tűzfalak kémények vizsgálata, bontása</t>
  </si>
  <si>
    <t>MÁV lakótelep víz, közmű hálózat kiépítése, tervezése</t>
  </si>
  <si>
    <t>ASP működtetésével kapcsolatos pályázat felhasználása</t>
  </si>
  <si>
    <t>5. sz. melléklet összesen</t>
  </si>
  <si>
    <t>6. sz. melléklet</t>
  </si>
  <si>
    <t>6. sz. melléklet összesen</t>
  </si>
  <si>
    <t>14. számú melléklet</t>
  </si>
  <si>
    <t>Összes maradvány</t>
  </si>
  <si>
    <t xml:space="preserve">3/b. sz. melléklet </t>
  </si>
  <si>
    <t>Ferencvárosi Közterület-felügyelet</t>
  </si>
  <si>
    <t>Beruházás</t>
  </si>
  <si>
    <t>Intézmények</t>
  </si>
  <si>
    <t>Intézmény megnevezése</t>
  </si>
  <si>
    <t>Alaptevékenység finanszírozási bevételei</t>
  </si>
  <si>
    <t>Kötelezettséggel terhelt maradvány</t>
  </si>
  <si>
    <t>Alaptevékenység maradványának felosztása</t>
  </si>
  <si>
    <t>Személyi</t>
  </si>
  <si>
    <t>Munkaadói járulék</t>
  </si>
  <si>
    <t>Dologi</t>
  </si>
  <si>
    <t>Liliom Óvoda</t>
  </si>
  <si>
    <t>Méhecske Óvoda</t>
  </si>
  <si>
    <t>Fvi Egyesített Bölcsődék</t>
  </si>
  <si>
    <t>Vagyonmérleg</t>
  </si>
  <si>
    <t>eFt-ban</t>
  </si>
  <si>
    <t>A</t>
  </si>
  <si>
    <t>B</t>
  </si>
  <si>
    <t>C</t>
  </si>
  <si>
    <t>D</t>
  </si>
  <si>
    <t>E</t>
  </si>
  <si>
    <t>Előző év</t>
  </si>
  <si>
    <t>Tárgyév</t>
  </si>
  <si>
    <t>Változás %-a</t>
  </si>
  <si>
    <t xml:space="preserve">ESZKÖZÖK  </t>
  </si>
  <si>
    <t>04.</t>
  </si>
  <si>
    <t>I. Immateriális javak</t>
  </si>
  <si>
    <t>01.</t>
  </si>
  <si>
    <t>I/1. Vagyoni értékű jogok</t>
  </si>
  <si>
    <t>02.</t>
  </si>
  <si>
    <t>I./2. Szellemi termékek</t>
  </si>
  <si>
    <t xml:space="preserve">II. Tárgyi eszközök </t>
  </si>
  <si>
    <t>05.</t>
  </si>
  <si>
    <t>II./1 Ingatlanok és a kapcsolódó vagyoni értékű jogok</t>
  </si>
  <si>
    <t>06.</t>
  </si>
  <si>
    <t>II./2. Gépek, berendezések, felszerelések, járművek</t>
  </si>
  <si>
    <t>08.</t>
  </si>
  <si>
    <t>II./4. Beruházások, felújítások</t>
  </si>
  <si>
    <t xml:space="preserve">III. Befektetett pénzügyi eszközök </t>
  </si>
  <si>
    <t>III./1. Tartós részesedések</t>
  </si>
  <si>
    <t>28.</t>
  </si>
  <si>
    <t>A.) Nemzeti vagyonba tartozó befektetett  eszközök összesen (04.+10.+21.</t>
  </si>
  <si>
    <t>34.</t>
  </si>
  <si>
    <t>I. Készletek</t>
  </si>
  <si>
    <t>29.</t>
  </si>
  <si>
    <t>I./1. Vásárolt készletek</t>
  </si>
  <si>
    <t>43.</t>
  </si>
  <si>
    <t>B.) Nemzeti vagyonba tartozó forgóeszközök  (28.+29.)</t>
  </si>
  <si>
    <t>47.</t>
  </si>
  <si>
    <t>II./1.   Forintpénztár</t>
  </si>
  <si>
    <t>49.</t>
  </si>
  <si>
    <t>II./3.   Betétkönyvek, csekkek, elektronikus pénzeszközök</t>
  </si>
  <si>
    <t>53.</t>
  </si>
  <si>
    <t>III.  Forintszámlák</t>
  </si>
  <si>
    <t>57.</t>
  </si>
  <si>
    <t>C.) Pénzeszközök (47+49+53)</t>
  </si>
  <si>
    <t>101.</t>
  </si>
  <si>
    <t>I.   Költségvetési évben esedékes követelések                                                                  (62-től 89-ig)</t>
  </si>
  <si>
    <t>62.</t>
  </si>
  <si>
    <t>3. Költségvetési évben esedékes követelések közhatalmi bevételre</t>
  </si>
  <si>
    <t>69.</t>
  </si>
  <si>
    <t>4. Költségvetési évben esedékes követelések működési bevételre</t>
  </si>
  <si>
    <t>79.</t>
  </si>
  <si>
    <t>5. Költségvetési évben esedékes követelések felhalmozási bevételre</t>
  </si>
  <si>
    <t>85.</t>
  </si>
  <si>
    <t>6. Költségvetési évben esedékes követelések működési célú átvett pénzeszközre</t>
  </si>
  <si>
    <t>89.</t>
  </si>
  <si>
    <t xml:space="preserve">7. Költségvetési évben esedékes követelések felhalmozási célú átvett pénzeszközre </t>
  </si>
  <si>
    <t>142.</t>
  </si>
  <si>
    <t>II.  Költségvetési évet követően esedékes követelések                                                     (106-tól 133-ig)</t>
  </si>
  <si>
    <t>106.</t>
  </si>
  <si>
    <t>3. Költségvetési évet követően esedékes követelések közhatalmi bevételre</t>
  </si>
  <si>
    <t>113.</t>
  </si>
  <si>
    <t>4. Költségvetési évet követően esedékes követelések működési bevételre</t>
  </si>
  <si>
    <t>123.</t>
  </si>
  <si>
    <t>5. Költségvetési évet követően esedékes követelések felhalmozási bevételre</t>
  </si>
  <si>
    <t>129.</t>
  </si>
  <si>
    <t xml:space="preserve">6. Költségvetési évet követően esedékes követelések működési célú átvett pénzeszközre </t>
  </si>
  <si>
    <t>133.</t>
  </si>
  <si>
    <t>7. Költségvetési évet követően esedékes követelések felhalmozási célú átvett pénzeszközre</t>
  </si>
  <si>
    <t>158.</t>
  </si>
  <si>
    <t>III. Követelés jellegű sajátos elszámolások</t>
  </si>
  <si>
    <t>159.</t>
  </si>
  <si>
    <t>D.) Követelések összesen (101.+142.+158.)</t>
  </si>
  <si>
    <t>164.</t>
  </si>
  <si>
    <t>Előzetesen felszámított általános forgalmi adó elszámolása</t>
  </si>
  <si>
    <t>167.</t>
  </si>
  <si>
    <t>Fizetendő általános forgalmi adó elszámolása</t>
  </si>
  <si>
    <t>169.</t>
  </si>
  <si>
    <t>II. Utalványok, bérletek és más hasonló készpénz-helyettesítő fizetési eszköznek nem minősülő eszközök elszámolásai</t>
  </si>
  <si>
    <t>171.</t>
  </si>
  <si>
    <t>E.) Egyéb sajátos eszközoldali elszámolások (164.+167.+169.)</t>
  </si>
  <si>
    <t>175.</t>
  </si>
  <si>
    <t>F.) Aktív időbeli elhatárolások</t>
  </si>
  <si>
    <t>176.</t>
  </si>
  <si>
    <t>Eszközök összesen: (43.+57.+159+171.+175.)</t>
  </si>
  <si>
    <t xml:space="preserve">FORRÁSOK  </t>
  </si>
  <si>
    <t>177.</t>
  </si>
  <si>
    <t>I.    Nemzeti vagyon induláskori értéke</t>
  </si>
  <si>
    <t>178.</t>
  </si>
  <si>
    <t>II.   Nemzeti vagyon változásai</t>
  </si>
  <si>
    <t>182.</t>
  </si>
  <si>
    <t>III.  Egyéb eszközök induláskori értéke és változásai</t>
  </si>
  <si>
    <t>183.</t>
  </si>
  <si>
    <t>IV. Felhalmozott eredmény</t>
  </si>
  <si>
    <t>VI. Mérleg szerinti eredmény</t>
  </si>
  <si>
    <t>186.</t>
  </si>
  <si>
    <t>G.) Saját tőke összesen (177+178+182+183+185)</t>
  </si>
  <si>
    <t>212.</t>
  </si>
  <si>
    <t>I. Költségvetési évben esedékes kötelezettségek                                                  (187-tól 195-ig)</t>
  </si>
  <si>
    <t>187.</t>
  </si>
  <si>
    <t>1. Költségvetési évben esedékes kötelezettségek személyi juttatásokra</t>
  </si>
  <si>
    <t>3. Költségvetési évben esedékes kötelezettségek dologi kiadásokra</t>
  </si>
  <si>
    <t>4. Költségvetési évben esedékes kötelezettségek ellátottak pénzbeli juttatásaira</t>
  </si>
  <si>
    <t>191.</t>
  </si>
  <si>
    <t>5. Költségvetési évben esedékes kötelezettségek egyéb működési célú kiadásokra</t>
  </si>
  <si>
    <t>6. Költségvetési évben esedékes kötelezettségek beruházásokra</t>
  </si>
  <si>
    <t>7. Költségvetési évben esedékes kötelezettségek felújításokra</t>
  </si>
  <si>
    <t>II. Költségvetési évet követően esedékes kötelezettségek                                   (213-tól 225-ig)</t>
  </si>
  <si>
    <t>1. Költségvetési évet követően esedékes kötelezettségek személyi juttatásokra</t>
  </si>
  <si>
    <t>3. Költségvetési évet követően esedékes kötelezettségek dologi kiadásokra</t>
  </si>
  <si>
    <t>222.</t>
  </si>
  <si>
    <t>8. Költségvetési évet követően esedékes kötelezettségek egyéb felhalmozási célú kiadásokra</t>
  </si>
  <si>
    <t>9. Költségvetési évet követően esedékes kötelezettségek finanszírozási kiadásokra</t>
  </si>
  <si>
    <t>247.</t>
  </si>
  <si>
    <t>III. Kötelezettség jellegű sajátos elszámolások</t>
  </si>
  <si>
    <t>248.</t>
  </si>
  <si>
    <t>H.) Kötelezettségek összesen (212+236+247)</t>
  </si>
  <si>
    <t>250.</t>
  </si>
  <si>
    <t>Eredményszemléletű bevételek paszív időbeli elhatárolása</t>
  </si>
  <si>
    <t>Költségek, ráfordítások passzív időbeli elhatárolása</t>
  </si>
  <si>
    <t>Halasztott eredményszemléletű bevételek</t>
  </si>
  <si>
    <t>J.)  Passzív időbeli elhatárolások (250.+251+252.)</t>
  </si>
  <si>
    <t>Források összesen: (186.+248.+253.)</t>
  </si>
  <si>
    <t>Vagyonkimutatás</t>
  </si>
  <si>
    <t>adatok eFt-ban</t>
  </si>
  <si>
    <t>ESZKÖZÖK</t>
  </si>
  <si>
    <t>sor-
szám</t>
  </si>
  <si>
    <t>Tárgy év bruttó érték</t>
  </si>
  <si>
    <t>Tárgy év nettó érték</t>
  </si>
  <si>
    <t xml:space="preserve">         I/1. Vagyoni értékű jogok</t>
  </si>
  <si>
    <t xml:space="preserve">         I./2. Szellemi termékek</t>
  </si>
  <si>
    <t>II. Tárgyi eszközök</t>
  </si>
  <si>
    <t xml:space="preserve">    II./1. Törzsvagyon</t>
  </si>
  <si>
    <t xml:space="preserve">         a./ Forgalomképtelen ingatlanok</t>
  </si>
  <si>
    <t xml:space="preserve">         a./1.  Út, híd, járda, alu-és felüljárók  </t>
  </si>
  <si>
    <t xml:space="preserve">         a./3.  Parkok és felüljárók</t>
  </si>
  <si>
    <t xml:space="preserve">         a./6.  Egyéb ingatlanok </t>
  </si>
  <si>
    <t xml:space="preserve">         a./7.  Folyamatban lévő ingatlan beruházás, felújítás</t>
  </si>
  <si>
    <t xml:space="preserve">         b./ Nemzetgazdasági szempontból kiemelt jelentőségű ingatlanok</t>
  </si>
  <si>
    <t xml:space="preserve">         c./ Korlátozottan forgalomképes ingatlanok</t>
  </si>
  <si>
    <t xml:space="preserve">         c./5. Intézmények ingatlanai</t>
  </si>
  <si>
    <t xml:space="preserve">         c./6. Sportlétesítmények</t>
  </si>
  <si>
    <t xml:space="preserve">         c./11. Folyamatban lévő ingatlan beruházás</t>
  </si>
  <si>
    <t xml:space="preserve">     II./2. Üzleti vagyon</t>
  </si>
  <si>
    <t xml:space="preserve">         a./ Forgalomképes ingatlanok</t>
  </si>
  <si>
    <t xml:space="preserve">         a./1. Telkek, zártkerti és külterületi földterületek</t>
  </si>
  <si>
    <t xml:space="preserve">         a./2. Épületek</t>
  </si>
  <si>
    <t xml:space="preserve">         a./3. Folyamatban lévő ingatlan beruházás</t>
  </si>
  <si>
    <t xml:space="preserve">         b./ Egyéb tárgyi eszközök</t>
  </si>
  <si>
    <t xml:space="preserve">         b./1. Gépek, berendezések, felszerelések, járművek</t>
  </si>
  <si>
    <t xml:space="preserve">         b./3. Beruházások, felújítások</t>
  </si>
  <si>
    <t>III. Befektetett pénzügyi eszközök</t>
  </si>
  <si>
    <t xml:space="preserve">     III/1. Törzsvagyon </t>
  </si>
  <si>
    <t xml:space="preserve">          a./ Forgalomképtelen</t>
  </si>
  <si>
    <t xml:space="preserve">          b./ Korlátozottan forgalomképes</t>
  </si>
  <si>
    <t xml:space="preserve">          1. Tartós részesedések</t>
  </si>
  <si>
    <t xml:space="preserve">     III/2. Üzleti vagyon</t>
  </si>
  <si>
    <t>IV. Koncesszióba, vagyonkezelésbe adott eszközök</t>
  </si>
  <si>
    <t>30.</t>
  </si>
  <si>
    <t>A.) Nemzeti vagyonba tartozó befektetett  eszközök összesen</t>
  </si>
  <si>
    <t>31.</t>
  </si>
  <si>
    <t>I.  Készletek</t>
  </si>
  <si>
    <t>32.</t>
  </si>
  <si>
    <t>II. Értékpapírok</t>
  </si>
  <si>
    <t>33.</t>
  </si>
  <si>
    <t>B.) Nemzeti vagyonba tartozó forgóeszközök</t>
  </si>
  <si>
    <t>II.   Pénztárak, csekkek, betétkönyvek</t>
  </si>
  <si>
    <t>35.</t>
  </si>
  <si>
    <t>36.</t>
  </si>
  <si>
    <t>C.) Pénzeszközök</t>
  </si>
  <si>
    <t>37.</t>
  </si>
  <si>
    <t>I.   Költségvetési évben esedékes követelések</t>
  </si>
  <si>
    <t>38.</t>
  </si>
  <si>
    <t>II.  Költségvetési évet követően esedékes követelések</t>
  </si>
  <si>
    <t>39.</t>
  </si>
  <si>
    <t>40.</t>
  </si>
  <si>
    <t>D.) Követelések összesen</t>
  </si>
  <si>
    <t>41.</t>
  </si>
  <si>
    <t>I. Előzetesen felszámított általános forgalmi adó elszámolása</t>
  </si>
  <si>
    <t>42.</t>
  </si>
  <si>
    <t>II. Fizetendő általános forgalmi adó elszámolása</t>
  </si>
  <si>
    <t>III. Egyéb sajátos eszközoldali elszámolása</t>
  </si>
  <si>
    <t>44.</t>
  </si>
  <si>
    <t>E.) Egyéb sajátos eszközoldali elszámolások</t>
  </si>
  <si>
    <t>45.</t>
  </si>
  <si>
    <t>F) Aktív időbeli elhatárolások</t>
  </si>
  <si>
    <t>46.</t>
  </si>
  <si>
    <t>48.</t>
  </si>
  <si>
    <t>50.</t>
  </si>
  <si>
    <t>51.</t>
  </si>
  <si>
    <t>G.) Saját tőke összesen</t>
  </si>
  <si>
    <t>52.</t>
  </si>
  <si>
    <t>I. Költségvetési évben esedékes kötelezettségek</t>
  </si>
  <si>
    <t>II. Költségvetési évet követően esedékes kötelezettségek</t>
  </si>
  <si>
    <t>54.</t>
  </si>
  <si>
    <t>55.</t>
  </si>
  <si>
    <t>H.) Kötelezettségek összesen</t>
  </si>
  <si>
    <t>56.</t>
  </si>
  <si>
    <t>I.) Egyéb sajátos forrásoldali elszámolások</t>
  </si>
  <si>
    <t>J) Passzív időbeli elhatárolások</t>
  </si>
  <si>
    <t>58.</t>
  </si>
  <si>
    <t>Bruttó érték eFt</t>
  </si>
  <si>
    <t>Nettó érték</t>
  </si>
  <si>
    <t>A/I. Immateriális javak (2+3)</t>
  </si>
  <si>
    <t>"0"-ra leírt, de használatban lévő</t>
  </si>
  <si>
    <t>"0"-ra leírt, használaton kívüli</t>
  </si>
  <si>
    <t>A/II. Tárgyi eszközök (5+8+11+14)</t>
  </si>
  <si>
    <t>1. Ingatlanok és kapcsolódó vagyoni értékű jogok (6+7)</t>
  </si>
  <si>
    <t>2. Gépek, berendezések, felszerelések és járművek (9+10)</t>
  </si>
  <si>
    <t>3. Tenyészállatok (12+13)</t>
  </si>
  <si>
    <t>A/IV. Koncesszióba, vagyonkezelésbe adott eszközök (15+16)</t>
  </si>
  <si>
    <t>ÖSSZESEN (1+4+14)</t>
  </si>
  <si>
    <t>Mennyiség (db)</t>
  </si>
  <si>
    <t>Bruttó Érték
(eFt)</t>
  </si>
  <si>
    <t>A/I. Immateriális javak</t>
  </si>
  <si>
    <t>A/II. Tárgyi eszközök (3+4+5)</t>
  </si>
  <si>
    <t>1. Ingatlanok és kapcsolódó vagyoni értékű jogok</t>
  </si>
  <si>
    <t>2. Gépek, berendezések, felszerelések és járművek</t>
  </si>
  <si>
    <t>3. Tenyészállatok</t>
  </si>
  <si>
    <t>B/I. Készletek (7+8+9+10+11)</t>
  </si>
  <si>
    <t>1. Vásárolt készletek</t>
  </si>
  <si>
    <t>2. Átsorolt, követelés fejében átvett készletek</t>
  </si>
  <si>
    <t>3. Egyéb készletek</t>
  </si>
  <si>
    <t>4. Befejezetlen termelés, félkész termékek, késztermékek</t>
  </si>
  <si>
    <t>5. Növendék-, hízó és egyéb állatok</t>
  </si>
  <si>
    <t>ÖSSZESEN (1+2+6)</t>
  </si>
  <si>
    <t>Bruttó érték
(eFt)</t>
  </si>
  <si>
    <t>I. Befektetett eszközök (2+3+4+5)</t>
  </si>
  <si>
    <t>1. Államháztartáson belüli vagyonkezelésbe adott eszközök</t>
  </si>
  <si>
    <t>2. Bérbe vett befektetett eszközök</t>
  </si>
  <si>
    <t>3. Letétbe, bizományba, üzemeltetésre átvett befektetett eszközök</t>
  </si>
  <si>
    <t>4. PPP konstrukcióban használt befektetett eszközök</t>
  </si>
  <si>
    <t>II. Készletek (7+8+9)</t>
  </si>
  <si>
    <t>1. Bérbe vett készletek</t>
  </si>
  <si>
    <t>2. Letétbe, bizományba vett készletek</t>
  </si>
  <si>
    <t>3. Intervenciós készletek</t>
  </si>
  <si>
    <t>ÖSSZESEN (1+6)</t>
  </si>
  <si>
    <t>Képzőművészeti alkotások(kisplasztika)</t>
  </si>
  <si>
    <t>Képzőművészeti alkotások</t>
  </si>
  <si>
    <t>Kép- és hangarchívum</t>
  </si>
  <si>
    <t>Gyűjtemények</t>
  </si>
  <si>
    <t>Kulturális javak</t>
  </si>
  <si>
    <t>Régészeti leletek</t>
  </si>
  <si>
    <t>Összesen (1+2+3+4+5)</t>
  </si>
  <si>
    <t>Érték
(eFt)</t>
  </si>
  <si>
    <t>I. Függő követelések (2+3)</t>
  </si>
  <si>
    <t>1. Támogatási célú előlegekkel kapcsolatos elszámolási követelések</t>
  </si>
  <si>
    <t>2. Egyéb függő követelések</t>
  </si>
  <si>
    <t>II. Biztos (jövőbeni) követelések</t>
  </si>
  <si>
    <t>III. Függő kötelezettségek (6+7+8+9+10)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</si>
  <si>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</si>
  <si>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</si>
  <si>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</si>
  <si>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</si>
  <si>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</si>
  <si>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>Összesen (1+4+5)</t>
  </si>
  <si>
    <t xml:space="preserve">Tájékoztató adat </t>
  </si>
  <si>
    <t>1. Behajthatatlan követelés</t>
  </si>
  <si>
    <t>2. Elengedett követelés</t>
  </si>
  <si>
    <t>18. sz. melléklet</t>
  </si>
  <si>
    <t>Bevételi rovatos forgalom (+)</t>
  </si>
  <si>
    <t>Maradvány igénybevétele (-)</t>
  </si>
  <si>
    <t>Kiadások rovatos forgalom (-)</t>
  </si>
  <si>
    <t>Sajátos elszámolások (36-os banki forgalom) (+)</t>
  </si>
  <si>
    <t>Különféle egyéb ráfordítások (+)</t>
  </si>
  <si>
    <t>Pénzkészlet változás</t>
  </si>
  <si>
    <t>19. sz. melléklet</t>
  </si>
  <si>
    <t>Adósság állomány évenkénti bemutatása</t>
  </si>
  <si>
    <t>Szerződés szerinti összege</t>
  </si>
  <si>
    <t>Felújítási MBD-UNIC-13</t>
  </si>
  <si>
    <t>Lakóház fel.visszatér.tám. Márton  u. 5/A.</t>
  </si>
  <si>
    <t>20. sz. melléklet</t>
  </si>
  <si>
    <t>Előző évi mar. igénybev.</t>
  </si>
  <si>
    <t xml:space="preserve">             4014 Játszóterek javítása, megújítása</t>
  </si>
  <si>
    <t xml:space="preserve">             4137 Közterület-felügyelet épületének felújítása</t>
  </si>
  <si>
    <t>Gyermekjóléti szolgáltatások és ell., szociális szolg. és ellátások</t>
  </si>
  <si>
    <t xml:space="preserve">      4211 Csicsergő Óvoda felújítása</t>
  </si>
  <si>
    <t xml:space="preserve">      4213 Csudafa Óvoda felújítása</t>
  </si>
  <si>
    <t xml:space="preserve">      4225 Napfény Óvoda felújítása</t>
  </si>
  <si>
    <t xml:space="preserve">      4321 FESZGYI felújítás</t>
  </si>
  <si>
    <t xml:space="preserve">      4322 Ferencvárosi Egyesített Bölcsődék felújítása</t>
  </si>
  <si>
    <t xml:space="preserve">      4323 FMK felújítása</t>
  </si>
  <si>
    <t>1975 Államháztartáson belüli megelőlegezések visszafizetése</t>
  </si>
  <si>
    <t>1802 IPA visszafizetés</t>
  </si>
  <si>
    <t>21. sz. melléklet</t>
  </si>
  <si>
    <t>22. sz. melléklet</t>
  </si>
  <si>
    <t>3021 Polgármesteri Hivatal Igazgatási kiadásai 26 fő</t>
  </si>
  <si>
    <t>23. sz. melléklet</t>
  </si>
  <si>
    <t>24. számú melléklet</t>
  </si>
  <si>
    <t>KOFOG szám</t>
  </si>
  <si>
    <t>Önkormányzatok és önkormányzati hivatalok jogalkotó és általános igazgatási tevékenységei</t>
  </si>
  <si>
    <t>Az önkormányzati vagyonnal való gazdálkodással összefüggő feladatok</t>
  </si>
  <si>
    <t>Más szerv részére végzett pénzügyi-gazdálkodási-üzemeltetési egyéb szolgáltatások</t>
  </si>
  <si>
    <t>Önkormányzatok elszámolásai a központi költségvetéssel</t>
  </si>
  <si>
    <t>Támogatási célú finanszírozási műveletek</t>
  </si>
  <si>
    <t>Közterület rendjánek fenntartása</t>
  </si>
  <si>
    <t>Tűz- és katasztrófavédelmi tevékenységek</t>
  </si>
  <si>
    <t>045150</t>
  </si>
  <si>
    <t>Egyéb szárazföldi személyszállítás</t>
  </si>
  <si>
    <t>Parkoló, garázs üzemeltetése, fenntartása</t>
  </si>
  <si>
    <t>Zöld terület kezelés</t>
  </si>
  <si>
    <t>Komplex egészségfejlesztő prevenciós fejlesztő programok</t>
  </si>
  <si>
    <t>081030</t>
  </si>
  <si>
    <t>Sportlétesítmények, edzőtáborok működtetése és fejlesztése</t>
  </si>
  <si>
    <t>Versenysport és utánpótlás nevelési tevékenység és támogatása</t>
  </si>
  <si>
    <t>Iskolai, diáksport- tevékenység és támogatása</t>
  </si>
  <si>
    <t>Szabadidősport (rekreációs sport) tevékenység és támogatása</t>
  </si>
  <si>
    <t>Üdülői szálláshely szolgáltatás és étkeztetés</t>
  </si>
  <si>
    <t>Kultúra igazgatás</t>
  </si>
  <si>
    <t>Színházak tevékenysége</t>
  </si>
  <si>
    <t>Művészeti tevékenységek (kivéve színház)</t>
  </si>
  <si>
    <t>Múzeumi gyűjteményi tevékenység</t>
  </si>
  <si>
    <t>Közművelődési közösségi társadalmi részvétel fejlesztése</t>
  </si>
  <si>
    <t>082092</t>
  </si>
  <si>
    <t>Közművelődés - hagyományos közösségi kulturális értékek gondozása</t>
  </si>
  <si>
    <t>082093</t>
  </si>
  <si>
    <t>Közművelődés - egész életre kiterjedő tanulás, amatőr művészetek</t>
  </si>
  <si>
    <t>Egyéb kiadói tevékenység</t>
  </si>
  <si>
    <t>Televízió-műsor szolgáltatása</t>
  </si>
  <si>
    <t>Társadalami tevékenységekkel, esélyegyenlőséggel, egyházakkal összefüggő feladatok igazgatása és szabályozása</t>
  </si>
  <si>
    <t>A fiatalok társadalmi integrációját segítő struktúra szakmai szolgáltatások fejlesztése, működtetése</t>
  </si>
  <si>
    <t>Határon túli magyarok egyéb támogatásai</t>
  </si>
  <si>
    <t>086090</t>
  </si>
  <si>
    <t>Egyéb szabadidős szolgáltatás</t>
  </si>
  <si>
    <t>092260</t>
  </si>
  <si>
    <t>Gimnázium és szakképző iskola tanulóinak közismeretei és szakmai elméleti oktatásával összefüggő működtetési feladatok</t>
  </si>
  <si>
    <t>096025</t>
  </si>
  <si>
    <t>Munkahelyi étkeztetés köznevelési intézményben</t>
  </si>
  <si>
    <t>Pszichiátriai betegek nappali ellátása</t>
  </si>
  <si>
    <t xml:space="preserve">102025 </t>
  </si>
  <si>
    <t>Időskorúak átmeneti ellátása</t>
  </si>
  <si>
    <t>104012</t>
  </si>
  <si>
    <t>Gyermekek átmeneti ellátása</t>
  </si>
  <si>
    <t>104030</t>
  </si>
  <si>
    <t>Gyermekek napközbeni ellátás</t>
  </si>
  <si>
    <t>Gyermekétkeztetés bölcsődében, fogyatékos nappali intézményben</t>
  </si>
  <si>
    <t>Munkahelyi étkeztetés bölcsődében</t>
  </si>
  <si>
    <t>104037</t>
  </si>
  <si>
    <t>104042</t>
  </si>
  <si>
    <t>104043</t>
  </si>
  <si>
    <t>Család és gyermekjóléti központ</t>
  </si>
  <si>
    <t>105020</t>
  </si>
  <si>
    <t>Foglalkoztatást segítő képzések és egyéb támogatások</t>
  </si>
  <si>
    <t>107051</t>
  </si>
  <si>
    <t>Szociális étkezés</t>
  </si>
  <si>
    <t>107054</t>
  </si>
  <si>
    <t>Családsegítés</t>
  </si>
  <si>
    <t>Egyéb szociális pénzbeli és természetbeni szolgáltatás</t>
  </si>
  <si>
    <t>109030</t>
  </si>
  <si>
    <t>Természetes személyek adósságrendezésével kapcsolatos feladatok</t>
  </si>
  <si>
    <t>Forgatási és befektetési célú finanszírozásu műveletek</t>
  </si>
  <si>
    <t>900090</t>
  </si>
  <si>
    <t xml:space="preserve">Vállalkozási tevékenységek </t>
  </si>
  <si>
    <t>Index            5./4.</t>
  </si>
  <si>
    <t>2018. évi                I.-XII. hó telj. .../2019.</t>
  </si>
  <si>
    <t>Index     5./4.</t>
  </si>
  <si>
    <t>Index   5./4.</t>
  </si>
  <si>
    <t>Index        5./4.</t>
  </si>
  <si>
    <t>Index       5./4.</t>
  </si>
  <si>
    <t>Index    5./4.</t>
  </si>
  <si>
    <t>2018. évi I.-XII. hó telj.               .../2019.</t>
  </si>
  <si>
    <t>2018. évi Polgármesteri Hivatal és Intézmények átlagos statisztikai állományi létszáma</t>
  </si>
  <si>
    <t>Átl.stat. áll. létszám összesen 2018. év          …./2019.</t>
  </si>
  <si>
    <t>Mutatószámok, feladatmutatók alapján járó támogatások elszámolása 2018. év</t>
  </si>
  <si>
    <t>Támogatások évközi változás 2018. május 15.</t>
  </si>
  <si>
    <t>Tényleges járó támogatás          2018. év</t>
  </si>
  <si>
    <t>Kiegészítő támogatások és egyéb kötött felhasználású támogatások elszámolása  2018. évben</t>
  </si>
  <si>
    <t>Előző évi (2017.) kötelezettségvállalással terhelt központosított előirányzatok és egyéb kötött felhasz. támogatások elszámolás</t>
  </si>
  <si>
    <t>2017. évben fel nem használt, de 2018. évben jogszerűen felhasználható összeg</t>
  </si>
  <si>
    <t>2018. évben az előírt határidőig ténylegesen felhasznált</t>
  </si>
  <si>
    <t xml:space="preserve">       2018. évi maradvány kimutatása</t>
  </si>
  <si>
    <t>2018. évi maradvány kimutatása</t>
  </si>
  <si>
    <t>2018.év</t>
  </si>
  <si>
    <t>2018. évi pénzkészlet változás kimutatása</t>
  </si>
  <si>
    <t>2018. dec. 31. állomány</t>
  </si>
  <si>
    <t>2018. évi                       I.-XII. hó telj.  …./2019.</t>
  </si>
  <si>
    <t>2018. évi             I.-XII. hó telj.  …./2019.</t>
  </si>
  <si>
    <t>2018. év            eredeti              költségvetés</t>
  </si>
  <si>
    <t>KOFOG szerinti 2018. évi bevételek, kiadások bemutatása</t>
  </si>
  <si>
    <t>2018. évi bevételek</t>
  </si>
  <si>
    <t>2018. évi kiadások</t>
  </si>
  <si>
    <t>016010</t>
  </si>
  <si>
    <t>Család és gyermekjóléti szolgáltatások</t>
  </si>
  <si>
    <t>Pénztár nyitó egyenleg 2018.01.01.</t>
  </si>
  <si>
    <t>Bank nyitó egyenleg 2018.01.01.</t>
  </si>
  <si>
    <t>Pénztár, betétkönyv, csekk záró egyenleg 2018.12.31.</t>
  </si>
  <si>
    <t>Bank záró egyenleg 2018.12.31.</t>
  </si>
  <si>
    <t>Záró pénzkészlet 2018.12.31.</t>
  </si>
  <si>
    <t>Nyitó pénzkészlet 2018.01.01.</t>
  </si>
  <si>
    <t>Országgyűlési, önkormányzatai és Európai parlamenti választások</t>
  </si>
  <si>
    <t>Kiemelt állami és önkormányzati rendezvények</t>
  </si>
  <si>
    <t>045180</t>
  </si>
  <si>
    <t>Közúti járművontatás</t>
  </si>
  <si>
    <t>Intézményen kívüli gyermekétkeztetés</t>
  </si>
  <si>
    <t>900010</t>
  </si>
  <si>
    <t>Központi költségvetés funkcióra nem sorolható bevétel államháztarzáson kívülről</t>
  </si>
  <si>
    <t>5. Költségvetési évet követően esedékes kötelezettségek egyéb működési célú kiadásokra</t>
  </si>
  <si>
    <t>Támogatások évközi változás 2018. október 05.</t>
  </si>
  <si>
    <t>Bölcsőde, mini bölcsőde támogatása</t>
  </si>
  <si>
    <t>2017. évről áthúzódó bérkompenzáció támogatása</t>
  </si>
  <si>
    <t>Helyi érdekű települési fejlesztések</t>
  </si>
  <si>
    <t>Önkormányzati feladatellátást szolg.fejl. előirányzatából forráshiány miatt nem részesült pályázók támogatása</t>
  </si>
  <si>
    <t>Szociális ágazati összevont pótlék</t>
  </si>
  <si>
    <t>Kiemelt minősítésű zeneművészeti szervezetek támogatása</t>
  </si>
  <si>
    <t>Színházművészeti szervezetek támogatása</t>
  </si>
  <si>
    <t>A költségvetési szerveknél foglalkoztatottak 2018. évi kompenzációja</t>
  </si>
  <si>
    <t>Bölcsődei kiegészítő támogatás</t>
  </si>
  <si>
    <t>Téli rezsicsökkentésbe korábban nem részesült háztartások egyszeri támogatása</t>
  </si>
  <si>
    <t xml:space="preserve">             3061 Köztutak üzemeltetése</t>
  </si>
  <si>
    <t xml:space="preserve">   Talajterhelési bírság</t>
  </si>
  <si>
    <t>Egyéb felhalmozási célú kiadás</t>
  </si>
  <si>
    <t xml:space="preserve">2019. évi 3/2018. eredeti költségvetésben </t>
  </si>
  <si>
    <t>Elvonások és befizetések</t>
  </si>
  <si>
    <t>Polgármesteri tisztséggel összefüggő feladatok</t>
  </si>
  <si>
    <t>Pályázat előkészítés</t>
  </si>
  <si>
    <t>Útravaló jegyescsomag</t>
  </si>
  <si>
    <t>Menhely Alapítvány</t>
  </si>
  <si>
    <t>Magyar Vöröskereszt</t>
  </si>
  <si>
    <t>Egyházak támogatása</t>
  </si>
  <si>
    <t>Kulturális tevékenység pályázati támogatás</t>
  </si>
  <si>
    <t>Tűzoltó u. 33/B</t>
  </si>
  <si>
    <t>Napfény Óvoda felújítása</t>
  </si>
  <si>
    <t>Csicsergő Óvoda felújítása</t>
  </si>
  <si>
    <t>FEBI felújítása</t>
  </si>
  <si>
    <t>KEHOP-5.2.9.</t>
  </si>
  <si>
    <t>Nagyjátszótéren játszóvár beszerzése</t>
  </si>
  <si>
    <t>Dési H. u. 2. közterületi parkoló bejárat és forg.</t>
  </si>
  <si>
    <t>Közösségi terek kialakítása</t>
  </si>
  <si>
    <t>2.sz. melléklet</t>
  </si>
  <si>
    <t>FESZGYI - Utcai szociális munka, pályázati támogatás</t>
  </si>
  <si>
    <t>FMK TV üzemeltetés</t>
  </si>
  <si>
    <t>Ferencvárosi Tanoda támogatás</t>
  </si>
  <si>
    <t>2018. évi                      I.-XII. hó telj.    .../2019.</t>
  </si>
  <si>
    <t>2018. évi            I.-XII. hó telj.              .../2019.</t>
  </si>
  <si>
    <t xml:space="preserve">             3054 Közterületi növényvédelem</t>
  </si>
  <si>
    <t xml:space="preserve">             4018 József Attila lakótelepen járdák felújítása</t>
  </si>
  <si>
    <t xml:space="preserve">             5047 Napvitorlák beszerzése</t>
  </si>
  <si>
    <t xml:space="preserve">             5048 Markusovszky parkba kültéri fitnesz eszk.besz.</t>
  </si>
  <si>
    <t xml:space="preserve">              5049 Közösségi terek kialakítása, eszközök beszerzése</t>
  </si>
  <si>
    <t xml:space="preserve">     3963 Budapest Art Center Nonprofit Kft. - Színházm.szerv.tám.</t>
  </si>
  <si>
    <t>3125 Jogvita</t>
  </si>
  <si>
    <t>3024 Országgyűlési választás</t>
  </si>
  <si>
    <t>2017. évi                I.-XII. hó telj. 9/2018.</t>
  </si>
  <si>
    <t>2018. telj.</t>
  </si>
  <si>
    <t>2019.</t>
  </si>
  <si>
    <t>2020.</t>
  </si>
  <si>
    <t>KEHOP-5.2.9 "Önkormányzati épületek Energetikai Fejlesztése Ferencvárosban"</t>
  </si>
  <si>
    <t>Az Európai Unió-s forrásokkal támogatott fejlesztések tervezett 2018. évi adatairól</t>
  </si>
  <si>
    <t xml:space="preserve">       ebből: piacú alapú bérlakás</t>
  </si>
  <si>
    <t xml:space="preserve">                  szociális alapú bérlakás</t>
  </si>
  <si>
    <t xml:space="preserve">                  óvadék befizetése</t>
  </si>
  <si>
    <t>Az előirányzatban az 5023 sorból 186.670 eFt, az 5024 sorból 534.348 eFt a táblázatban nettó értékkel szerepelnek.</t>
  </si>
  <si>
    <t>A teljesítésben az 5023 sorból 165.863 eFt a táblázatban nettó értékkel szerepel.</t>
  </si>
  <si>
    <t>Önkormányzatok feladatainak 2016. évi döntés szerinti támogatása</t>
  </si>
  <si>
    <t>179.</t>
  </si>
  <si>
    <t>180.</t>
  </si>
  <si>
    <t>209.</t>
  </si>
  <si>
    <t>184.</t>
  </si>
  <si>
    <t>188.</t>
  </si>
  <si>
    <t>192.</t>
  </si>
  <si>
    <t>233.</t>
  </si>
  <si>
    <t>210.</t>
  </si>
  <si>
    <t>214.</t>
  </si>
  <si>
    <t>219.</t>
  </si>
  <si>
    <t>243.</t>
  </si>
  <si>
    <t>244.</t>
  </si>
  <si>
    <t>246.</t>
  </si>
  <si>
    <t>249.</t>
  </si>
  <si>
    <t>Önkormányzat VAGYONKIMUTATÁS a "0"-ra leírt eszközökről 2018.</t>
  </si>
  <si>
    <t>Önkormányzat VAGYONKIMUTATÁS a használatban lévő kisértékű eszközökről és készletekről 2018.</t>
  </si>
  <si>
    <t>Önkormányzat VAGYONKIMUTATÁS a 01-02 számlacsoportba nyilvántartott eszközökről 2018.</t>
  </si>
  <si>
    <t>Önkormányzat VAGYONKIMUTATÁS a NVT. 1.§ (2) bek. g) és h) p. sz. kult. javakról és régészeti leleltekről 2018.</t>
  </si>
  <si>
    <t>Önkormányzat VAGYONKIMUTATÁS a függő követelésekről és kötelezettségekről, a biztos (jövőbeni) követelésekről 2018.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</si>
</sst>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  <numFmt numFmtId="184" formatCode="[$-40E]yyyy\.\ mmmm\ d\.\,\ dddd"/>
  </numFmts>
  <fonts count="78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0"/>
    </font>
    <font>
      <sz val="10"/>
      <name val="MS Sans Serif"/>
      <family val="2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0"/>
      <name val="Ariel"/>
      <family val="0"/>
    </font>
    <font>
      <sz val="11"/>
      <name val="Arial CE"/>
      <family val="0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1796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104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8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83" applyFont="1" applyBorder="1" applyAlignment="1">
      <alignment horizontal="center"/>
      <protection/>
    </xf>
    <xf numFmtId="0" fontId="0" fillId="0" borderId="0" xfId="83" applyAlignment="1">
      <alignment/>
      <protection/>
    </xf>
    <xf numFmtId="0" fontId="2" fillId="0" borderId="0" xfId="83" applyFont="1" applyAlignment="1">
      <alignment/>
      <protection/>
    </xf>
    <xf numFmtId="0" fontId="3" fillId="0" borderId="0" xfId="83" applyFont="1" applyBorder="1" applyAlignment="1">
      <alignment horizontal="right"/>
      <protection/>
    </xf>
    <xf numFmtId="0" fontId="1" fillId="0" borderId="0" xfId="83" applyFont="1" applyAlignment="1">
      <alignment/>
      <protection/>
    </xf>
    <xf numFmtId="3" fontId="1" fillId="0" borderId="12" xfId="83" applyNumberFormat="1" applyFont="1" applyBorder="1" applyAlignment="1">
      <alignment horizontal="center"/>
      <protection/>
    </xf>
    <xf numFmtId="0" fontId="1" fillId="0" borderId="12" xfId="83" applyFont="1" applyBorder="1" applyAlignment="1">
      <alignment horizontal="center"/>
      <protection/>
    </xf>
    <xf numFmtId="3" fontId="0" fillId="0" borderId="12" xfId="83" applyNumberFormat="1" applyFont="1" applyBorder="1" applyAlignment="1">
      <alignment/>
      <protection/>
    </xf>
    <xf numFmtId="0" fontId="3" fillId="0" borderId="12" xfId="83" applyFont="1" applyBorder="1" applyAlignment="1">
      <alignment/>
      <protection/>
    </xf>
    <xf numFmtId="0" fontId="0" fillId="0" borderId="0" xfId="83" applyFont="1" applyAlignment="1">
      <alignment/>
      <protection/>
    </xf>
    <xf numFmtId="3" fontId="2" fillId="0" borderId="12" xfId="83" applyNumberFormat="1" applyFont="1" applyBorder="1" applyAlignment="1">
      <alignment/>
      <protection/>
    </xf>
    <xf numFmtId="0" fontId="2" fillId="0" borderId="12" xfId="83" applyFont="1" applyBorder="1" applyAlignment="1">
      <alignment/>
      <protection/>
    </xf>
    <xf numFmtId="3" fontId="1" fillId="0" borderId="12" xfId="83" applyNumberFormat="1" applyFont="1" applyBorder="1" applyAlignment="1">
      <alignment/>
      <protection/>
    </xf>
    <xf numFmtId="0" fontId="1" fillId="0" borderId="12" xfId="83" applyFont="1" applyBorder="1" applyAlignment="1">
      <alignment/>
      <protection/>
    </xf>
    <xf numFmtId="3" fontId="1" fillId="0" borderId="12" xfId="83" applyNumberFormat="1" applyFont="1" applyBorder="1" applyAlignment="1">
      <alignment/>
      <protection/>
    </xf>
    <xf numFmtId="0" fontId="1" fillId="0" borderId="11" xfId="83" applyFont="1" applyBorder="1" applyAlignment="1">
      <alignment/>
      <protection/>
    </xf>
    <xf numFmtId="3" fontId="1" fillId="0" borderId="11" xfId="83" applyNumberFormat="1" applyFont="1" applyBorder="1" applyAlignment="1">
      <alignment/>
      <protection/>
    </xf>
    <xf numFmtId="0" fontId="1" fillId="0" borderId="11" xfId="83" applyFont="1" applyBorder="1" applyAlignment="1">
      <alignment/>
      <protection/>
    </xf>
    <xf numFmtId="0" fontId="2" fillId="0" borderId="11" xfId="83" applyFont="1" applyBorder="1" applyAlignment="1">
      <alignment/>
      <protection/>
    </xf>
    <xf numFmtId="0" fontId="2" fillId="0" borderId="12" xfId="83" applyFont="1" applyBorder="1" applyAlignment="1">
      <alignment/>
      <protection/>
    </xf>
    <xf numFmtId="0" fontId="1" fillId="0" borderId="15" xfId="83" applyFont="1" applyBorder="1" applyAlignment="1">
      <alignment/>
      <protection/>
    </xf>
    <xf numFmtId="3" fontId="2" fillId="0" borderId="12" xfId="83" applyNumberFormat="1" applyFont="1" applyBorder="1" applyAlignment="1">
      <alignment/>
      <protection/>
    </xf>
    <xf numFmtId="3" fontId="2" fillId="0" borderId="11" xfId="83" applyNumberFormat="1" applyFont="1" applyBorder="1" applyAlignment="1">
      <alignment/>
      <protection/>
    </xf>
    <xf numFmtId="0" fontId="2" fillId="0" borderId="11" xfId="83" applyFont="1" applyBorder="1" applyAlignment="1">
      <alignment/>
      <protection/>
    </xf>
    <xf numFmtId="0" fontId="1" fillId="0" borderId="12" xfId="83" applyFont="1" applyBorder="1" applyAlignment="1">
      <alignment/>
      <protection/>
    </xf>
    <xf numFmtId="0" fontId="2" fillId="0" borderId="10" xfId="83" applyFont="1" applyBorder="1" applyAlignment="1">
      <alignment/>
      <protection/>
    </xf>
    <xf numFmtId="3" fontId="2" fillId="0" borderId="21" xfId="83" applyNumberFormat="1" applyFont="1" applyBorder="1" applyAlignment="1">
      <alignment/>
      <protection/>
    </xf>
    <xf numFmtId="0" fontId="2" fillId="0" borderId="21" xfId="83" applyFont="1" applyBorder="1" applyAlignment="1">
      <alignment/>
      <protection/>
    </xf>
    <xf numFmtId="0" fontId="1" fillId="0" borderId="15" xfId="83" applyFont="1" applyBorder="1" applyAlignment="1">
      <alignment/>
      <protection/>
    </xf>
    <xf numFmtId="3" fontId="1" fillId="0" borderId="15" xfId="83" applyNumberFormat="1" applyFont="1" applyBorder="1" applyAlignment="1">
      <alignment/>
      <protection/>
    </xf>
    <xf numFmtId="0" fontId="1" fillId="0" borderId="13" xfId="83" applyFont="1" applyBorder="1" applyAlignment="1">
      <alignment/>
      <protection/>
    </xf>
    <xf numFmtId="0" fontId="2" fillId="0" borderId="13" xfId="83" applyFont="1" applyBorder="1" applyAlignment="1">
      <alignment/>
      <protection/>
    </xf>
    <xf numFmtId="0" fontId="3" fillId="0" borderId="15" xfId="83" applyFont="1" applyBorder="1" applyAlignment="1">
      <alignment/>
      <protection/>
    </xf>
    <xf numFmtId="3" fontId="1" fillId="0" borderId="10" xfId="83" applyNumberFormat="1" applyFont="1" applyBorder="1" applyAlignment="1">
      <alignment/>
      <protection/>
    </xf>
    <xf numFmtId="3" fontId="2" fillId="0" borderId="18" xfId="83" applyNumberFormat="1" applyFont="1" applyBorder="1" applyAlignment="1">
      <alignment/>
      <protection/>
    </xf>
    <xf numFmtId="0" fontId="2" fillId="0" borderId="18" xfId="83" applyFont="1" applyBorder="1" applyAlignment="1">
      <alignment/>
      <protection/>
    </xf>
    <xf numFmtId="3" fontId="1" fillId="0" borderId="18" xfId="83" applyNumberFormat="1" applyFont="1" applyBorder="1" applyAlignment="1">
      <alignment/>
      <protection/>
    </xf>
    <xf numFmtId="3" fontId="2" fillId="0" borderId="14" xfId="83" applyNumberFormat="1" applyFont="1" applyBorder="1" applyAlignment="1">
      <alignment/>
      <protection/>
    </xf>
    <xf numFmtId="3" fontId="1" fillId="0" borderId="14" xfId="83" applyNumberFormat="1" applyFont="1" applyBorder="1" applyAlignment="1">
      <alignment/>
      <protection/>
    </xf>
    <xf numFmtId="3" fontId="2" fillId="0" borderId="15" xfId="83" applyNumberFormat="1" applyFont="1" applyBorder="1" applyAlignment="1">
      <alignment/>
      <protection/>
    </xf>
    <xf numFmtId="3" fontId="1" fillId="0" borderId="21" xfId="83" applyNumberFormat="1" applyFont="1" applyBorder="1" applyAlignment="1">
      <alignment/>
      <protection/>
    </xf>
    <xf numFmtId="3" fontId="3" fillId="0" borderId="10" xfId="83" applyNumberFormat="1" applyFont="1" applyBorder="1" applyAlignment="1">
      <alignment horizontal="right"/>
      <protection/>
    </xf>
    <xf numFmtId="0" fontId="3" fillId="0" borderId="0" xfId="83" applyFont="1" applyAlignment="1">
      <alignment/>
      <protection/>
    </xf>
    <xf numFmtId="3" fontId="3" fillId="0" borderId="12" xfId="83" applyNumberFormat="1" applyFont="1" applyBorder="1" applyAlignment="1">
      <alignment/>
      <protection/>
    </xf>
    <xf numFmtId="0" fontId="2" fillId="0" borderId="14" xfId="83" applyFont="1" applyBorder="1" applyAlignment="1">
      <alignment/>
      <protection/>
    </xf>
    <xf numFmtId="3" fontId="2" fillId="0" borderId="0" xfId="8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1" fillId="0" borderId="10" xfId="83" applyFont="1" applyBorder="1" applyAlignment="1">
      <alignment/>
      <protection/>
    </xf>
    <xf numFmtId="0" fontId="35" fillId="0" borderId="0" xfId="82" applyFont="1">
      <alignment/>
      <protection/>
    </xf>
    <xf numFmtId="0" fontId="8" fillId="0" borderId="0" xfId="82" applyFont="1">
      <alignment/>
      <protection/>
    </xf>
    <xf numFmtId="0" fontId="37" fillId="0" borderId="16" xfId="82" applyFont="1" applyBorder="1">
      <alignment/>
      <protection/>
    </xf>
    <xf numFmtId="0" fontId="37" fillId="0" borderId="22" xfId="82" applyFont="1" applyBorder="1">
      <alignment/>
      <protection/>
    </xf>
    <xf numFmtId="0" fontId="37" fillId="0" borderId="23" xfId="82" applyFont="1" applyBorder="1">
      <alignment/>
      <protection/>
    </xf>
    <xf numFmtId="0" fontId="37" fillId="0" borderId="20" xfId="82" applyFont="1" applyBorder="1">
      <alignment/>
      <protection/>
    </xf>
    <xf numFmtId="0" fontId="37" fillId="0" borderId="24" xfId="82" applyFont="1" applyBorder="1">
      <alignment/>
      <protection/>
    </xf>
    <xf numFmtId="0" fontId="36" fillId="0" borderId="23" xfId="82" applyFont="1" applyBorder="1">
      <alignment/>
      <protection/>
    </xf>
    <xf numFmtId="3" fontId="37" fillId="0" borderId="12" xfId="82" applyNumberFormat="1" applyFont="1" applyBorder="1">
      <alignment/>
      <protection/>
    </xf>
    <xf numFmtId="3" fontId="36" fillId="0" borderId="25" xfId="82" applyNumberFormat="1" applyFont="1" applyBorder="1">
      <alignment/>
      <protection/>
    </xf>
    <xf numFmtId="3" fontId="37" fillId="0" borderId="24" xfId="82" applyNumberFormat="1" applyFont="1" applyBorder="1">
      <alignment/>
      <protection/>
    </xf>
    <xf numFmtId="3" fontId="3" fillId="0" borderId="2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82" applyFont="1" applyBorder="1">
      <alignment/>
      <protection/>
    </xf>
    <xf numFmtId="3" fontId="37" fillId="0" borderId="11" xfId="82" applyNumberFormat="1" applyFont="1" applyBorder="1">
      <alignment/>
      <protection/>
    </xf>
    <xf numFmtId="0" fontId="3" fillId="0" borderId="10" xfId="83" applyFont="1" applyBorder="1" applyAlignment="1">
      <alignment/>
      <protection/>
    </xf>
    <xf numFmtId="0" fontId="36" fillId="0" borderId="27" xfId="82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82" applyFont="1" applyBorder="1" applyAlignment="1">
      <alignment vertical="center"/>
      <protection/>
    </xf>
    <xf numFmtId="3" fontId="34" fillId="0" borderId="25" xfId="82" applyNumberFormat="1" applyFont="1" applyBorder="1" applyAlignment="1">
      <alignment vertical="center"/>
      <protection/>
    </xf>
    <xf numFmtId="0" fontId="34" fillId="0" borderId="22" xfId="82" applyFont="1" applyBorder="1" applyAlignment="1">
      <alignment vertical="center"/>
      <protection/>
    </xf>
    <xf numFmtId="3" fontId="34" fillId="0" borderId="28" xfId="82" applyNumberFormat="1" applyFont="1" applyBorder="1" applyAlignment="1">
      <alignment vertical="center"/>
      <protection/>
    </xf>
    <xf numFmtId="0" fontId="34" fillId="0" borderId="29" xfId="82" applyFont="1" applyBorder="1" applyAlignment="1">
      <alignment vertical="center"/>
      <protection/>
    </xf>
    <xf numFmtId="0" fontId="3" fillId="0" borderId="15" xfId="83" applyFont="1" applyBorder="1" applyAlignment="1">
      <alignment vertical="center"/>
      <protection/>
    </xf>
    <xf numFmtId="0" fontId="11" fillId="0" borderId="14" xfId="83" applyFont="1" applyBorder="1" applyAlignment="1">
      <alignment vertical="center"/>
      <protection/>
    </xf>
    <xf numFmtId="0" fontId="11" fillId="0" borderId="15" xfId="8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83" applyNumberFormat="1" applyFont="1" applyBorder="1" applyAlignment="1">
      <alignment/>
      <protection/>
    </xf>
    <xf numFmtId="0" fontId="0" fillId="0" borderId="12" xfId="83" applyFont="1" applyBorder="1" applyAlignment="1">
      <alignment/>
      <protection/>
    </xf>
    <xf numFmtId="0" fontId="1" fillId="0" borderId="18" xfId="83" applyFont="1" applyBorder="1" applyAlignment="1">
      <alignment/>
      <protection/>
    </xf>
    <xf numFmtId="0" fontId="1" fillId="0" borderId="21" xfId="8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8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8" xfId="82" applyFont="1" applyBorder="1" applyAlignment="1">
      <alignment vertical="center"/>
      <protection/>
    </xf>
    <xf numFmtId="0" fontId="8" fillId="0" borderId="12" xfId="83" applyFont="1" applyBorder="1" applyAlignment="1">
      <alignment/>
      <protection/>
    </xf>
    <xf numFmtId="0" fontId="37" fillId="0" borderId="11" xfId="8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83" applyFont="1" applyBorder="1" applyAlignment="1">
      <alignment/>
      <protection/>
    </xf>
    <xf numFmtId="3" fontId="36" fillId="0" borderId="27" xfId="8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83" applyFont="1" applyBorder="1" applyAlignment="1">
      <alignment/>
      <protection/>
    </xf>
    <xf numFmtId="3" fontId="37" fillId="0" borderId="20" xfId="82" applyNumberFormat="1" applyFont="1" applyBorder="1">
      <alignment/>
      <protection/>
    </xf>
    <xf numFmtId="0" fontId="1" fillId="0" borderId="32" xfId="0" applyFont="1" applyFill="1" applyBorder="1" applyAlignment="1">
      <alignment horizontal="left" vertical="top"/>
    </xf>
    <xf numFmtId="0" fontId="11" fillId="0" borderId="10" xfId="8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83" applyNumberFormat="1" applyFont="1" applyBorder="1" applyAlignment="1">
      <alignment/>
      <protection/>
    </xf>
    <xf numFmtId="3" fontId="36" fillId="0" borderId="28" xfId="82" applyNumberFormat="1" applyFont="1" applyBorder="1">
      <alignment/>
      <protection/>
    </xf>
    <xf numFmtId="0" fontId="11" fillId="0" borderId="11" xfId="83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86">
      <alignment/>
      <protection/>
    </xf>
    <xf numFmtId="0" fontId="1" fillId="0" borderId="0" xfId="86" applyFont="1" applyBorder="1" applyAlignment="1">
      <alignment horizontal="centerContinuous"/>
      <protection/>
    </xf>
    <xf numFmtId="3" fontId="11" fillId="0" borderId="10" xfId="86" applyNumberFormat="1" applyFont="1" applyFill="1" applyBorder="1" applyAlignment="1">
      <alignment horizontal="center"/>
      <protection/>
    </xf>
    <xf numFmtId="3" fontId="11" fillId="0" borderId="10" xfId="86" applyNumberFormat="1" applyFont="1" applyFill="1" applyBorder="1" applyAlignment="1" applyProtection="1">
      <alignment horizontal="center"/>
      <protection locked="0"/>
    </xf>
    <xf numFmtId="3" fontId="11" fillId="0" borderId="31" xfId="86" applyNumberFormat="1" applyFont="1" applyFill="1" applyBorder="1" applyAlignment="1" applyProtection="1">
      <alignment horizontal="center"/>
      <protection locked="0"/>
    </xf>
    <xf numFmtId="3" fontId="14" fillId="0" borderId="10" xfId="86" applyNumberFormat="1" applyFont="1" applyFill="1" applyBorder="1" applyAlignment="1" applyProtection="1">
      <alignment horizontal="center"/>
      <protection locked="0"/>
    </xf>
    <xf numFmtId="0" fontId="11" fillId="0" borderId="31" xfId="86" applyFont="1" applyFill="1" applyBorder="1" applyProtection="1">
      <alignment/>
      <protection locked="0"/>
    </xf>
    <xf numFmtId="3" fontId="3" fillId="0" borderId="27" xfId="83" applyNumberFormat="1" applyFont="1" applyBorder="1" applyAlignment="1">
      <alignment/>
      <protection/>
    </xf>
    <xf numFmtId="0" fontId="11" fillId="0" borderId="14" xfId="83" applyFont="1" applyBorder="1" applyAlignment="1">
      <alignment/>
      <protection/>
    </xf>
    <xf numFmtId="0" fontId="9" fillId="0" borderId="12" xfId="83" applyFont="1" applyBorder="1" applyAlignment="1">
      <alignment/>
      <protection/>
    </xf>
    <xf numFmtId="0" fontId="11" fillId="0" borderId="18" xfId="83" applyFont="1" applyBorder="1" applyAlignment="1">
      <alignment/>
      <protection/>
    </xf>
    <xf numFmtId="0" fontId="45" fillId="0" borderId="15" xfId="83" applyFont="1" applyBorder="1" applyAlignment="1">
      <alignment/>
      <protection/>
    </xf>
    <xf numFmtId="0" fontId="45" fillId="0" borderId="10" xfId="83" applyFont="1" applyBorder="1" applyAlignment="1">
      <alignment/>
      <protection/>
    </xf>
    <xf numFmtId="0" fontId="45" fillId="0" borderId="15" xfId="83" applyFont="1" applyBorder="1" applyAlignment="1">
      <alignment vertical="center"/>
      <protection/>
    </xf>
    <xf numFmtId="0" fontId="45" fillId="0" borderId="15" xfId="83" applyFont="1" applyBorder="1" applyAlignment="1">
      <alignment vertical="center"/>
      <protection/>
    </xf>
    <xf numFmtId="0" fontId="3" fillId="0" borderId="13" xfId="83" applyFont="1" applyBorder="1" applyAlignment="1">
      <alignment/>
      <protection/>
    </xf>
    <xf numFmtId="0" fontId="11" fillId="0" borderId="12" xfId="83" applyFont="1" applyBorder="1" applyAlignment="1">
      <alignment vertical="center"/>
      <protection/>
    </xf>
    <xf numFmtId="0" fontId="11" fillId="0" borderId="12" xfId="83" applyFont="1" applyBorder="1" applyAlignment="1">
      <alignment/>
      <protection/>
    </xf>
    <xf numFmtId="0" fontId="11" fillId="0" borderId="15" xfId="83" applyFont="1" applyBorder="1" applyAlignment="1">
      <alignment vertical="center"/>
      <protection/>
    </xf>
    <xf numFmtId="0" fontId="45" fillId="0" borderId="18" xfId="83" applyFont="1" applyBorder="1" applyAlignment="1">
      <alignment vertical="center"/>
      <protection/>
    </xf>
    <xf numFmtId="0" fontId="45" fillId="0" borderId="12" xfId="83" applyFont="1" applyBorder="1" applyAlignment="1">
      <alignment vertical="center"/>
      <protection/>
    </xf>
    <xf numFmtId="0" fontId="13" fillId="0" borderId="15" xfId="83" applyFont="1" applyBorder="1" applyAlignment="1">
      <alignment/>
      <protection/>
    </xf>
    <xf numFmtId="0" fontId="3" fillId="0" borderId="25" xfId="83" applyFont="1" applyBorder="1" applyAlignment="1">
      <alignment/>
      <protection/>
    </xf>
    <xf numFmtId="0" fontId="45" fillId="0" borderId="28" xfId="83" applyFont="1" applyBorder="1" applyAlignment="1">
      <alignment/>
      <protection/>
    </xf>
    <xf numFmtId="0" fontId="3" fillId="0" borderId="33" xfId="83" applyFont="1" applyBorder="1" applyAlignment="1">
      <alignment/>
      <protection/>
    </xf>
    <xf numFmtId="0" fontId="45" fillId="0" borderId="28" xfId="83" applyFont="1" applyBorder="1" applyAlignment="1">
      <alignment vertical="center"/>
      <protection/>
    </xf>
    <xf numFmtId="0" fontId="2" fillId="0" borderId="15" xfId="83" applyFont="1" applyBorder="1" applyAlignment="1">
      <alignment/>
      <protection/>
    </xf>
    <xf numFmtId="0" fontId="37" fillId="0" borderId="12" xfId="83" applyFont="1" applyBorder="1" applyAlignment="1">
      <alignment/>
      <protection/>
    </xf>
    <xf numFmtId="0" fontId="37" fillId="0" borderId="21" xfId="83" applyFont="1" applyBorder="1" applyAlignment="1">
      <alignment/>
      <protection/>
    </xf>
    <xf numFmtId="0" fontId="36" fillId="0" borderId="15" xfId="83" applyFont="1" applyBorder="1" applyAlignment="1">
      <alignment/>
      <protection/>
    </xf>
    <xf numFmtId="0" fontId="33" fillId="0" borderId="15" xfId="83" applyFont="1" applyBorder="1" applyAlignment="1">
      <alignment/>
      <protection/>
    </xf>
    <xf numFmtId="0" fontId="37" fillId="0" borderId="15" xfId="83" applyFont="1" applyBorder="1" applyAlignment="1">
      <alignment/>
      <protection/>
    </xf>
    <xf numFmtId="0" fontId="33" fillId="0" borderId="33" xfId="83" applyFont="1" applyBorder="1" applyAlignment="1">
      <alignment/>
      <protection/>
    </xf>
    <xf numFmtId="0" fontId="42" fillId="0" borderId="28" xfId="83" applyFont="1" applyBorder="1" applyAlignment="1">
      <alignment/>
      <protection/>
    </xf>
    <xf numFmtId="0" fontId="37" fillId="0" borderId="18" xfId="83" applyFont="1" applyBorder="1" applyAlignment="1">
      <alignment/>
      <protection/>
    </xf>
    <xf numFmtId="0" fontId="37" fillId="0" borderId="14" xfId="83" applyFont="1" applyBorder="1" applyAlignment="1">
      <alignment/>
      <protection/>
    </xf>
    <xf numFmtId="3" fontId="37" fillId="0" borderId="21" xfId="82" applyNumberFormat="1" applyFont="1" applyBorder="1">
      <alignment/>
      <protection/>
    </xf>
    <xf numFmtId="3" fontId="36" fillId="0" borderId="15" xfId="82" applyNumberFormat="1" applyFont="1" applyBorder="1">
      <alignment/>
      <protection/>
    </xf>
    <xf numFmtId="3" fontId="37" fillId="0" borderId="15" xfId="82" applyNumberFormat="1" applyFont="1" applyBorder="1">
      <alignment/>
      <protection/>
    </xf>
    <xf numFmtId="0" fontId="37" fillId="0" borderId="27" xfId="82" applyFont="1" applyBorder="1">
      <alignment/>
      <protection/>
    </xf>
    <xf numFmtId="0" fontId="34" fillId="0" borderId="15" xfId="82" applyFont="1" applyBorder="1" applyAlignment="1">
      <alignment vertical="center"/>
      <protection/>
    </xf>
    <xf numFmtId="3" fontId="1" fillId="0" borderId="33" xfId="83" applyNumberFormat="1" applyFont="1" applyBorder="1" applyAlignment="1">
      <alignment/>
      <protection/>
    </xf>
    <xf numFmtId="3" fontId="1" fillId="0" borderId="28" xfId="83" applyNumberFormat="1" applyFont="1" applyBorder="1" applyAlignment="1">
      <alignment/>
      <protection/>
    </xf>
    <xf numFmtId="3" fontId="1" fillId="0" borderId="25" xfId="83" applyNumberFormat="1" applyFont="1" applyBorder="1" applyAlignment="1">
      <alignment/>
      <protection/>
    </xf>
    <xf numFmtId="3" fontId="37" fillId="0" borderId="18" xfId="82" applyNumberFormat="1" applyFont="1" applyBorder="1">
      <alignment/>
      <protection/>
    </xf>
    <xf numFmtId="0" fontId="42" fillId="0" borderId="25" xfId="83" applyFont="1" applyBorder="1" applyAlignment="1">
      <alignment vertical="center"/>
      <protection/>
    </xf>
    <xf numFmtId="3" fontId="36" fillId="0" borderId="33" xfId="82" applyNumberFormat="1" applyFont="1" applyBorder="1">
      <alignment/>
      <protection/>
    </xf>
    <xf numFmtId="3" fontId="36" fillId="0" borderId="20" xfId="82" applyNumberFormat="1" applyFont="1" applyBorder="1">
      <alignment/>
      <protection/>
    </xf>
    <xf numFmtId="0" fontId="33" fillId="0" borderId="34" xfId="83" applyFont="1" applyBorder="1" applyAlignment="1">
      <alignment/>
      <protection/>
    </xf>
    <xf numFmtId="3" fontId="36" fillId="0" borderId="34" xfId="82" applyNumberFormat="1" applyFont="1" applyBorder="1">
      <alignment/>
      <protection/>
    </xf>
    <xf numFmtId="3" fontId="2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6" xfId="82" applyFont="1" applyBorder="1">
      <alignment/>
      <protection/>
    </xf>
    <xf numFmtId="0" fontId="36" fillId="0" borderId="16" xfId="82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4" xfId="83" applyFont="1" applyBorder="1" applyAlignment="1">
      <alignment/>
      <protection/>
    </xf>
    <xf numFmtId="3" fontId="37" fillId="0" borderId="34" xfId="82" applyNumberFormat="1" applyFont="1" applyBorder="1">
      <alignment/>
      <protection/>
    </xf>
    <xf numFmtId="0" fontId="34" fillId="0" borderId="25" xfId="83" applyFont="1" applyBorder="1" applyAlignment="1">
      <alignment vertical="center"/>
      <protection/>
    </xf>
    <xf numFmtId="3" fontId="37" fillId="0" borderId="10" xfId="82" applyNumberFormat="1" applyFont="1" applyBorder="1">
      <alignment/>
      <protection/>
    </xf>
    <xf numFmtId="3" fontId="36" fillId="0" borderId="24" xfId="82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83" applyFont="1" applyBorder="1" applyAlignment="1">
      <alignment/>
      <protection/>
    </xf>
    <xf numFmtId="9" fontId="1" fillId="0" borderId="12" xfId="83" applyNumberFormat="1" applyFont="1" applyBorder="1" applyAlignment="1">
      <alignment/>
      <protection/>
    </xf>
    <xf numFmtId="0" fontId="9" fillId="0" borderId="10" xfId="8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7" xfId="8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8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83" applyFont="1" applyFill="1" applyAlignment="1">
      <alignment/>
      <protection/>
    </xf>
    <xf numFmtId="0" fontId="1" fillId="0" borderId="0" xfId="8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86" applyFont="1" applyFill="1" applyBorder="1" applyAlignment="1">
      <alignment horizontal="center"/>
      <protection/>
    </xf>
    <xf numFmtId="0" fontId="2" fillId="0" borderId="19" xfId="86" applyFont="1" applyFill="1" applyBorder="1">
      <alignment/>
      <protection/>
    </xf>
    <xf numFmtId="0" fontId="1" fillId="0" borderId="19" xfId="86" applyFont="1" applyFill="1" applyBorder="1" applyAlignment="1">
      <alignment horizontal="right"/>
      <protection/>
    </xf>
    <xf numFmtId="0" fontId="1" fillId="0" borderId="14" xfId="86" applyFont="1" applyFill="1" applyBorder="1" applyAlignment="1">
      <alignment horizontal="center"/>
      <protection/>
    </xf>
    <xf numFmtId="0" fontId="1" fillId="0" borderId="38" xfId="86" applyFont="1" applyFill="1" applyBorder="1" applyAlignment="1">
      <alignment horizontal="center"/>
      <protection/>
    </xf>
    <xf numFmtId="0" fontId="11" fillId="0" borderId="16" xfId="86" applyFont="1" applyFill="1" applyBorder="1">
      <alignment/>
      <protection/>
    </xf>
    <xf numFmtId="0" fontId="1" fillId="0" borderId="10" xfId="86" applyFont="1" applyFill="1" applyBorder="1" applyAlignment="1">
      <alignment horizontal="center"/>
      <protection/>
    </xf>
    <xf numFmtId="9" fontId="0" fillId="0" borderId="10" xfId="86" applyNumberFormat="1" applyFill="1" applyBorder="1">
      <alignment/>
      <protection/>
    </xf>
    <xf numFmtId="0" fontId="2" fillId="0" borderId="16" xfId="86" applyFont="1" applyFill="1" applyBorder="1">
      <alignment/>
      <protection/>
    </xf>
    <xf numFmtId="0" fontId="2" fillId="0" borderId="14" xfId="86" applyFont="1" applyFill="1" applyBorder="1">
      <alignment/>
      <protection/>
    </xf>
    <xf numFmtId="0" fontId="1" fillId="0" borderId="15" xfId="86" applyFont="1" applyFill="1" applyBorder="1">
      <alignment/>
      <protection/>
    </xf>
    <xf numFmtId="3" fontId="2" fillId="0" borderId="10" xfId="86" applyNumberFormat="1" applyFont="1" applyFill="1" applyBorder="1" applyAlignment="1">
      <alignment horizontal="center"/>
      <protection/>
    </xf>
    <xf numFmtId="3" fontId="2" fillId="0" borderId="10" xfId="86" applyNumberFormat="1" applyFont="1" applyFill="1" applyBorder="1" applyAlignment="1">
      <alignment horizontal="right"/>
      <protection/>
    </xf>
    <xf numFmtId="9" fontId="2" fillId="0" borderId="10" xfId="86" applyNumberFormat="1" applyFont="1" applyFill="1" applyBorder="1">
      <alignment/>
      <protection/>
    </xf>
    <xf numFmtId="0" fontId="4" fillId="0" borderId="16" xfId="86" applyFont="1" applyFill="1" applyBorder="1">
      <alignment/>
      <protection/>
    </xf>
    <xf numFmtId="3" fontId="4" fillId="0" borderId="10" xfId="86" applyNumberFormat="1" applyFont="1" applyFill="1" applyBorder="1" applyAlignment="1">
      <alignment horizontal="right"/>
      <protection/>
    </xf>
    <xf numFmtId="0" fontId="2" fillId="0" borderId="16" xfId="86" applyFont="1" applyFill="1" applyBorder="1">
      <alignment/>
      <protection/>
    </xf>
    <xf numFmtId="0" fontId="2" fillId="0" borderId="10" xfId="86" applyFont="1" applyFill="1" applyBorder="1">
      <alignment/>
      <protection/>
    </xf>
    <xf numFmtId="0" fontId="2" fillId="0" borderId="14" xfId="86" applyFont="1" applyFill="1" applyBorder="1">
      <alignment/>
      <protection/>
    </xf>
    <xf numFmtId="3" fontId="2" fillId="0" borderId="14" xfId="86" applyNumberFormat="1" applyFont="1" applyFill="1" applyBorder="1" applyAlignment="1">
      <alignment horizontal="right"/>
      <protection/>
    </xf>
    <xf numFmtId="0" fontId="1" fillId="0" borderId="15" xfId="86" applyFont="1" applyFill="1" applyBorder="1">
      <alignment/>
      <protection/>
    </xf>
    <xf numFmtId="3" fontId="1" fillId="0" borderId="15" xfId="86" applyNumberFormat="1" applyFont="1" applyFill="1" applyBorder="1" applyAlignment="1">
      <alignment horizontal="right"/>
      <protection/>
    </xf>
    <xf numFmtId="3" fontId="1" fillId="0" borderId="10" xfId="86" applyNumberFormat="1" applyFont="1" applyFill="1" applyBorder="1" applyAlignment="1">
      <alignment horizontal="center"/>
      <protection/>
    </xf>
    <xf numFmtId="0" fontId="3" fillId="0" borderId="38" xfId="86" applyFont="1" applyFill="1" applyBorder="1" applyAlignment="1">
      <alignment vertical="center"/>
      <protection/>
    </xf>
    <xf numFmtId="3" fontId="3" fillId="0" borderId="15" xfId="86" applyNumberFormat="1" applyFont="1" applyFill="1" applyBorder="1" applyAlignment="1">
      <alignment horizontal="right" vertical="center"/>
      <protection/>
    </xf>
    <xf numFmtId="0" fontId="1" fillId="0" borderId="39" xfId="86" applyFont="1" applyFill="1" applyBorder="1" applyAlignment="1">
      <alignment vertical="center"/>
      <protection/>
    </xf>
    <xf numFmtId="0" fontId="2" fillId="0" borderId="31" xfId="83" applyFont="1" applyFill="1" applyBorder="1" applyAlignment="1">
      <alignment/>
      <protection/>
    </xf>
    <xf numFmtId="0" fontId="2" fillId="0" borderId="10" xfId="83" applyFont="1" applyFill="1" applyBorder="1" applyAlignment="1">
      <alignment/>
      <protection/>
    </xf>
    <xf numFmtId="0" fontId="2" fillId="0" borderId="14" xfId="83" applyFont="1" applyFill="1" applyBorder="1" applyAlignment="1">
      <alignment/>
      <protection/>
    </xf>
    <xf numFmtId="0" fontId="3" fillId="0" borderId="38" xfId="73" applyFont="1" applyFill="1" applyBorder="1" applyAlignment="1">
      <alignment vertical="center"/>
      <protection/>
    </xf>
    <xf numFmtId="3" fontId="4" fillId="0" borderId="10" xfId="86" applyNumberFormat="1" applyFont="1" applyFill="1" applyBorder="1" applyAlignment="1">
      <alignment horizontal="center"/>
      <protection/>
    </xf>
    <xf numFmtId="0" fontId="11" fillId="0" borderId="39" xfId="73" applyFont="1" applyFill="1" applyBorder="1">
      <alignment/>
      <protection/>
    </xf>
    <xf numFmtId="0" fontId="2" fillId="0" borderId="16" xfId="73" applyFont="1" applyFill="1" applyBorder="1" applyAlignment="1">
      <alignment horizontal="left"/>
      <protection/>
    </xf>
    <xf numFmtId="0" fontId="2" fillId="0" borderId="10" xfId="73" applyFont="1" applyFill="1" applyBorder="1" applyAlignment="1">
      <alignment horizontal="left"/>
      <protection/>
    </xf>
    <xf numFmtId="0" fontId="2" fillId="0" borderId="14" xfId="73" applyFont="1" applyFill="1" applyBorder="1" applyAlignment="1">
      <alignment horizontal="left"/>
      <protection/>
    </xf>
    <xf numFmtId="0" fontId="1" fillId="0" borderId="14" xfId="73" applyFont="1" applyFill="1" applyBorder="1" applyAlignment="1">
      <alignment horizontal="left"/>
      <protection/>
    </xf>
    <xf numFmtId="0" fontId="1" fillId="0" borderId="39" xfId="73" applyFont="1" applyFill="1" applyBorder="1" applyAlignment="1">
      <alignment horizontal="left"/>
      <protection/>
    </xf>
    <xf numFmtId="0" fontId="11" fillId="0" borderId="39" xfId="73" applyFont="1" applyFill="1" applyBorder="1" applyAlignment="1">
      <alignment horizontal="left"/>
      <protection/>
    </xf>
    <xf numFmtId="0" fontId="11" fillId="0" borderId="31" xfId="86" applyFont="1" applyFill="1" applyBorder="1">
      <alignment/>
      <protection/>
    </xf>
    <xf numFmtId="0" fontId="11" fillId="0" borderId="16" xfId="86" applyFont="1" applyFill="1" applyBorder="1" applyProtection="1">
      <alignment/>
      <protection locked="0"/>
    </xf>
    <xf numFmtId="3" fontId="11" fillId="0" borderId="31" xfId="86" applyNumberFormat="1" applyFont="1" applyFill="1" applyBorder="1" applyAlignment="1" applyProtection="1">
      <alignment horizontal="left"/>
      <protection locked="0"/>
    </xf>
    <xf numFmtId="0" fontId="11" fillId="0" borderId="39" xfId="73" applyFont="1" applyFill="1" applyBorder="1" applyAlignment="1">
      <alignment vertical="center"/>
      <protection/>
    </xf>
    <xf numFmtId="0" fontId="14" fillId="0" borderId="31" xfId="86" applyFont="1" applyFill="1" applyBorder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94" applyFill="1">
      <alignment/>
      <protection/>
    </xf>
    <xf numFmtId="0" fontId="13" fillId="0" borderId="0" xfId="94" applyFont="1" applyFill="1" applyAlignment="1">
      <alignment horizontal="center"/>
      <protection/>
    </xf>
    <xf numFmtId="0" fontId="13" fillId="0" borderId="19" xfId="94" applyFont="1" applyFill="1" applyBorder="1" applyAlignment="1">
      <alignment horizontal="right"/>
      <protection/>
    </xf>
    <xf numFmtId="0" fontId="10" fillId="0" borderId="13" xfId="94" applyFill="1" applyBorder="1">
      <alignment/>
      <protection/>
    </xf>
    <xf numFmtId="0" fontId="1" fillId="0" borderId="17" xfId="94" applyFont="1" applyFill="1" applyBorder="1" applyAlignment="1">
      <alignment horizontal="center"/>
      <protection/>
    </xf>
    <xf numFmtId="0" fontId="10" fillId="0" borderId="10" xfId="94" applyFill="1" applyBorder="1">
      <alignment/>
      <protection/>
    </xf>
    <xf numFmtId="0" fontId="1" fillId="0" borderId="16" xfId="94" applyFont="1" applyFill="1" applyBorder="1" applyAlignment="1">
      <alignment horizontal="center"/>
      <protection/>
    </xf>
    <xf numFmtId="0" fontId="10" fillId="0" borderId="14" xfId="94" applyFill="1" applyBorder="1">
      <alignment/>
      <protection/>
    </xf>
    <xf numFmtId="0" fontId="1" fillId="0" borderId="38" xfId="94" applyFont="1" applyFill="1" applyBorder="1" applyAlignment="1">
      <alignment horizontal="center"/>
      <protection/>
    </xf>
    <xf numFmtId="0" fontId="9" fillId="0" borderId="14" xfId="94" applyFont="1" applyFill="1" applyBorder="1" applyAlignment="1">
      <alignment horizontal="center"/>
      <protection/>
    </xf>
    <xf numFmtId="0" fontId="1" fillId="0" borderId="14" xfId="94" applyFont="1" applyFill="1" applyBorder="1" applyAlignment="1">
      <alignment horizontal="center"/>
      <protection/>
    </xf>
    <xf numFmtId="0" fontId="13" fillId="0" borderId="10" xfId="94" applyFont="1" applyFill="1" applyBorder="1">
      <alignment/>
      <protection/>
    </xf>
    <xf numFmtId="0" fontId="3" fillId="0" borderId="16" xfId="94" applyFont="1" applyFill="1" applyBorder="1" applyAlignment="1">
      <alignment horizontal="left"/>
      <protection/>
    </xf>
    <xf numFmtId="0" fontId="1" fillId="0" borderId="10" xfId="94" applyFont="1" applyFill="1" applyBorder="1" applyAlignment="1">
      <alignment horizontal="center"/>
      <protection/>
    </xf>
    <xf numFmtId="0" fontId="10" fillId="0" borderId="31" xfId="94" applyFill="1" applyBorder="1">
      <alignment/>
      <protection/>
    </xf>
    <xf numFmtId="0" fontId="13" fillId="0" borderId="15" xfId="94" applyFont="1" applyFill="1" applyBorder="1">
      <alignment/>
      <protection/>
    </xf>
    <xf numFmtId="0" fontId="13" fillId="0" borderId="14" xfId="94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3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41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2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104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86" applyNumberFormat="1" applyFont="1" applyFill="1" applyBorder="1" applyAlignment="1">
      <alignment horizontal="right"/>
      <protection/>
    </xf>
    <xf numFmtId="3" fontId="2" fillId="0" borderId="16" xfId="86" applyNumberFormat="1" applyFont="1" applyFill="1" applyBorder="1" applyAlignment="1">
      <alignment horizontal="right" vertical="center"/>
      <protection/>
    </xf>
    <xf numFmtId="3" fontId="2" fillId="0" borderId="21" xfId="83" applyNumberFormat="1" applyFont="1" applyFill="1" applyBorder="1" applyAlignment="1">
      <alignment/>
      <protection/>
    </xf>
    <xf numFmtId="0" fontId="2" fillId="0" borderId="21" xfId="83" applyFont="1" applyFill="1" applyBorder="1" applyAlignment="1">
      <alignment/>
      <protection/>
    </xf>
    <xf numFmtId="0" fontId="2" fillId="0" borderId="12" xfId="83" applyFont="1" applyFill="1" applyBorder="1" applyAlignment="1">
      <alignment/>
      <protection/>
    </xf>
    <xf numFmtId="0" fontId="1" fillId="0" borderId="12" xfId="83" applyFont="1" applyFill="1" applyBorder="1" applyAlignment="1">
      <alignment/>
      <protection/>
    </xf>
    <xf numFmtId="3" fontId="1" fillId="0" borderId="11" xfId="83" applyNumberFormat="1" applyFont="1" applyFill="1" applyBorder="1" applyAlignment="1">
      <alignment/>
      <protection/>
    </xf>
    <xf numFmtId="3" fontId="2" fillId="0" borderId="12" xfId="83" applyNumberFormat="1" applyFont="1" applyFill="1" applyBorder="1" applyAlignment="1">
      <alignment/>
      <protection/>
    </xf>
    <xf numFmtId="0" fontId="1" fillId="0" borderId="14" xfId="86" applyFont="1" applyFill="1" applyBorder="1" applyAlignment="1">
      <alignment horizontal="right"/>
      <protection/>
    </xf>
    <xf numFmtId="0" fontId="2" fillId="0" borderId="14" xfId="86" applyFont="1" applyFill="1" applyBorder="1" applyAlignment="1">
      <alignment horizontal="right"/>
      <protection/>
    </xf>
    <xf numFmtId="9" fontId="8" fillId="0" borderId="14" xfId="94" applyNumberFormat="1" applyFont="1" applyFill="1" applyBorder="1">
      <alignment/>
      <protection/>
    </xf>
    <xf numFmtId="9" fontId="8" fillId="0" borderId="10" xfId="94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94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8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73" applyFont="1" applyFill="1" applyBorder="1" applyAlignment="1">
      <alignment horizontal="left"/>
      <protection/>
    </xf>
    <xf numFmtId="0" fontId="4" fillId="0" borderId="38" xfId="73" applyFont="1" applyFill="1" applyBorder="1" applyAlignment="1">
      <alignment horizontal="left"/>
      <protection/>
    </xf>
    <xf numFmtId="0" fontId="1" fillId="0" borderId="16" xfId="86" applyFont="1" applyFill="1" applyBorder="1" applyAlignment="1">
      <alignment horizontal="center"/>
      <protection/>
    </xf>
    <xf numFmtId="0" fontId="2" fillId="0" borderId="38" xfId="73" applyFont="1" applyFill="1" applyBorder="1" applyAlignment="1">
      <alignment horizontal="left"/>
      <protection/>
    </xf>
    <xf numFmtId="0" fontId="13" fillId="0" borderId="0" xfId="94" applyFont="1" applyFill="1" applyBorder="1">
      <alignment/>
      <protection/>
    </xf>
    <xf numFmtId="0" fontId="4" fillId="0" borderId="10" xfId="73" applyFont="1" applyFill="1" applyBorder="1" applyAlignment="1">
      <alignment horizontal="left"/>
      <protection/>
    </xf>
    <xf numFmtId="0" fontId="13" fillId="0" borderId="38" xfId="94" applyFont="1" applyFill="1" applyBorder="1">
      <alignment/>
      <protection/>
    </xf>
    <xf numFmtId="0" fontId="13" fillId="0" borderId="16" xfId="94" applyFont="1" applyFill="1" applyBorder="1">
      <alignment/>
      <protection/>
    </xf>
    <xf numFmtId="0" fontId="1" fillId="0" borderId="10" xfId="73" applyFont="1" applyFill="1" applyBorder="1" applyAlignment="1">
      <alignment horizontal="left"/>
      <protection/>
    </xf>
    <xf numFmtId="3" fontId="1" fillId="0" borderId="1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5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1" xfId="0" applyFont="1" applyBorder="1" applyAlignment="1">
      <alignment/>
    </xf>
    <xf numFmtId="0" fontId="8" fillId="0" borderId="21" xfId="83" applyFont="1" applyBorder="1" applyAlignment="1">
      <alignment/>
      <protection/>
    </xf>
    <xf numFmtId="0" fontId="3" fillId="0" borderId="12" xfId="83" applyFont="1" applyBorder="1" applyAlignment="1">
      <alignment/>
      <protection/>
    </xf>
    <xf numFmtId="0" fontId="14" fillId="0" borderId="14" xfId="83" applyFont="1" applyBorder="1" applyAlignment="1">
      <alignment/>
      <protection/>
    </xf>
    <xf numFmtId="0" fontId="1" fillId="0" borderId="16" xfId="86" applyFont="1" applyFill="1" applyBorder="1">
      <alignment/>
      <protection/>
    </xf>
    <xf numFmtId="0" fontId="1" fillId="0" borderId="38" xfId="86" applyFont="1" applyFill="1" applyBorder="1">
      <alignment/>
      <protection/>
    </xf>
    <xf numFmtId="0" fontId="2" fillId="0" borderId="38" xfId="86" applyFont="1" applyFill="1" applyBorder="1">
      <alignment/>
      <protection/>
    </xf>
    <xf numFmtId="3" fontId="2" fillId="0" borderId="38" xfId="94" applyNumberFormat="1" applyFont="1" applyFill="1" applyBorder="1" applyAlignment="1">
      <alignment horizontal="right"/>
      <protection/>
    </xf>
    <xf numFmtId="3" fontId="1" fillId="0" borderId="39" xfId="94" applyNumberFormat="1" applyFont="1" applyFill="1" applyBorder="1" applyAlignment="1">
      <alignment horizontal="right"/>
      <protection/>
    </xf>
    <xf numFmtId="3" fontId="2" fillId="0" borderId="16" xfId="94" applyNumberFormat="1" applyFont="1" applyFill="1" applyBorder="1" applyAlignment="1">
      <alignment horizontal="right"/>
      <protection/>
    </xf>
    <xf numFmtId="3" fontId="1" fillId="0" borderId="38" xfId="94" applyNumberFormat="1" applyFont="1" applyFill="1" applyBorder="1" applyAlignment="1">
      <alignment horizontal="right"/>
      <protection/>
    </xf>
    <xf numFmtId="3" fontId="1" fillId="0" borderId="16" xfId="94" applyNumberFormat="1" applyFont="1" applyFill="1" applyBorder="1" applyAlignment="1">
      <alignment horizontal="right"/>
      <protection/>
    </xf>
    <xf numFmtId="3" fontId="4" fillId="0" borderId="16" xfId="94" applyNumberFormat="1" applyFont="1" applyFill="1" applyBorder="1" applyAlignment="1">
      <alignment horizontal="right"/>
      <protection/>
    </xf>
    <xf numFmtId="3" fontId="4" fillId="0" borderId="38" xfId="94" applyNumberFormat="1" applyFont="1" applyFill="1" applyBorder="1" applyAlignment="1">
      <alignment horizontal="right"/>
      <protection/>
    </xf>
    <xf numFmtId="3" fontId="2" fillId="0" borderId="16" xfId="94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83" applyFont="1" applyBorder="1" applyAlignment="1">
      <alignment horizontal="right"/>
      <protection/>
    </xf>
    <xf numFmtId="0" fontId="0" fillId="0" borderId="42" xfId="0" applyFont="1" applyFill="1" applyBorder="1" applyAlignment="1">
      <alignment horizontal="center"/>
    </xf>
    <xf numFmtId="9" fontId="8" fillId="0" borderId="14" xfId="94" applyNumberFormat="1" applyFont="1" applyFill="1" applyBorder="1">
      <alignment/>
      <protection/>
    </xf>
    <xf numFmtId="9" fontId="8" fillId="0" borderId="10" xfId="94" applyNumberFormat="1" applyFont="1" applyFill="1" applyBorder="1">
      <alignment/>
      <protection/>
    </xf>
    <xf numFmtId="0" fontId="2" fillId="0" borderId="0" xfId="8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86" applyNumberFormat="1" applyFont="1" applyFill="1" applyBorder="1" applyAlignment="1">
      <alignment horizontal="right"/>
      <protection/>
    </xf>
    <xf numFmtId="3" fontId="3" fillId="0" borderId="14" xfId="86" applyNumberFormat="1" applyFont="1" applyFill="1" applyBorder="1" applyAlignment="1">
      <alignment horizontal="right" vertical="center"/>
      <protection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8" fillId="0" borderId="41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39" fillId="0" borderId="10" xfId="82" applyNumberFormat="1" applyFont="1" applyBorder="1" applyAlignment="1">
      <alignment vertical="center"/>
      <protection/>
    </xf>
    <xf numFmtId="3" fontId="37" fillId="0" borderId="11" xfId="82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8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83" applyFont="1" applyBorder="1" applyAlignment="1">
      <alignment/>
      <protection/>
    </xf>
    <xf numFmtId="3" fontId="1" fillId="16" borderId="23" xfId="83" applyNumberFormat="1" applyFont="1" applyFill="1" applyBorder="1" applyAlignment="1">
      <alignment/>
      <protection/>
    </xf>
    <xf numFmtId="3" fontId="2" fillId="16" borderId="23" xfId="83" applyNumberFormat="1" applyFont="1" applyFill="1" applyBorder="1" applyAlignment="1">
      <alignment/>
      <protection/>
    </xf>
    <xf numFmtId="3" fontId="2" fillId="16" borderId="23" xfId="83" applyNumberFormat="1" applyFont="1" applyFill="1" applyBorder="1" applyAlignment="1">
      <alignment/>
      <protection/>
    </xf>
    <xf numFmtId="3" fontId="2" fillId="16" borderId="46" xfId="83" applyNumberFormat="1" applyFont="1" applyFill="1" applyBorder="1" applyAlignment="1">
      <alignment/>
      <protection/>
    </xf>
    <xf numFmtId="3" fontId="1" fillId="16" borderId="38" xfId="83" applyNumberFormat="1" applyFont="1" applyFill="1" applyBorder="1" applyAlignment="1">
      <alignment/>
      <protection/>
    </xf>
    <xf numFmtId="3" fontId="2" fillId="16" borderId="11" xfId="83" applyNumberFormat="1" applyFont="1" applyFill="1" applyBorder="1" applyAlignment="1">
      <alignment/>
      <protection/>
    </xf>
    <xf numFmtId="3" fontId="1" fillId="16" borderId="12" xfId="83" applyNumberFormat="1" applyFont="1" applyFill="1" applyBorder="1" applyAlignment="1">
      <alignment/>
      <protection/>
    </xf>
    <xf numFmtId="3" fontId="2" fillId="16" borderId="12" xfId="83" applyNumberFormat="1" applyFont="1" applyFill="1" applyBorder="1" applyAlignment="1">
      <alignment/>
      <protection/>
    </xf>
    <xf numFmtId="3" fontId="2" fillId="16" borderId="14" xfId="83" applyNumberFormat="1" applyFont="1" applyFill="1" applyBorder="1" applyAlignment="1">
      <alignment/>
      <protection/>
    </xf>
    <xf numFmtId="3" fontId="11" fillId="16" borderId="15" xfId="83" applyNumberFormat="1" applyFont="1" applyFill="1" applyBorder="1" applyAlignment="1">
      <alignment vertical="center"/>
      <protection/>
    </xf>
    <xf numFmtId="3" fontId="2" fillId="16" borderId="21" xfId="83" applyNumberFormat="1" applyFont="1" applyFill="1" applyBorder="1" applyAlignment="1">
      <alignment/>
      <protection/>
    </xf>
    <xf numFmtId="3" fontId="1" fillId="16" borderId="15" xfId="83" applyNumberFormat="1" applyFont="1" applyFill="1" applyBorder="1" applyAlignment="1">
      <alignment/>
      <protection/>
    </xf>
    <xf numFmtId="3" fontId="2" fillId="16" borderId="15" xfId="83" applyNumberFormat="1" applyFont="1" applyFill="1" applyBorder="1" applyAlignment="1">
      <alignment/>
      <protection/>
    </xf>
    <xf numFmtId="3" fontId="11" fillId="16" borderId="15" xfId="83" applyNumberFormat="1" applyFont="1" applyFill="1" applyBorder="1" applyAlignment="1">
      <alignment/>
      <protection/>
    </xf>
    <xf numFmtId="3" fontId="1" fillId="16" borderId="14" xfId="83" applyNumberFormat="1" applyFont="1" applyFill="1" applyBorder="1" applyAlignment="1">
      <alignment/>
      <protection/>
    </xf>
    <xf numFmtId="3" fontId="1" fillId="16" borderId="15" xfId="83" applyNumberFormat="1" applyFont="1" applyFill="1" applyBorder="1" applyAlignment="1">
      <alignment vertical="center"/>
      <protection/>
    </xf>
    <xf numFmtId="0" fontId="2" fillId="16" borderId="27" xfId="83" applyFont="1" applyFill="1" applyBorder="1" applyAlignment="1">
      <alignment/>
      <protection/>
    </xf>
    <xf numFmtId="0" fontId="2" fillId="16" borderId="23" xfId="83" applyFont="1" applyFill="1" applyBorder="1" applyAlignment="1">
      <alignment/>
      <protection/>
    </xf>
    <xf numFmtId="0" fontId="2" fillId="16" borderId="16" xfId="83" applyFont="1" applyFill="1" applyBorder="1" applyAlignment="1">
      <alignment/>
      <protection/>
    </xf>
    <xf numFmtId="3" fontId="1" fillId="16" borderId="32" xfId="83" applyNumberFormat="1" applyFont="1" applyFill="1" applyBorder="1" applyAlignment="1">
      <alignment/>
      <protection/>
    </xf>
    <xf numFmtId="3" fontId="1" fillId="16" borderId="39" xfId="83" applyNumberFormat="1" applyFont="1" applyFill="1" applyBorder="1" applyAlignment="1">
      <alignment vertical="center"/>
      <protection/>
    </xf>
    <xf numFmtId="0" fontId="2" fillId="16" borderId="46" xfId="83" applyFont="1" applyFill="1" applyBorder="1" applyAlignment="1">
      <alignment/>
      <protection/>
    </xf>
    <xf numFmtId="0" fontId="2" fillId="16" borderId="39" xfId="83" applyFont="1" applyFill="1" applyBorder="1" applyAlignment="1">
      <alignment/>
      <protection/>
    </xf>
    <xf numFmtId="3" fontId="3" fillId="16" borderId="39" xfId="83" applyNumberFormat="1" applyFont="1" applyFill="1" applyBorder="1" applyAlignment="1">
      <alignment/>
      <protection/>
    </xf>
    <xf numFmtId="0" fontId="2" fillId="16" borderId="17" xfId="83" applyFont="1" applyFill="1" applyBorder="1" applyAlignment="1">
      <alignment/>
      <protection/>
    </xf>
    <xf numFmtId="0" fontId="2" fillId="16" borderId="11" xfId="83" applyFont="1" applyFill="1" applyBorder="1" applyAlignment="1">
      <alignment/>
      <protection/>
    </xf>
    <xf numFmtId="3" fontId="1" fillId="16" borderId="39" xfId="83" applyNumberFormat="1" applyFont="1" applyFill="1" applyBorder="1" applyAlignment="1">
      <alignment/>
      <protection/>
    </xf>
    <xf numFmtId="3" fontId="2" fillId="16" borderId="27" xfId="83" applyNumberFormat="1" applyFont="1" applyFill="1" applyBorder="1" applyAlignment="1">
      <alignment/>
      <protection/>
    </xf>
    <xf numFmtId="3" fontId="2" fillId="16" borderId="38" xfId="83" applyNumberFormat="1" applyFont="1" applyFill="1" applyBorder="1" applyAlignment="1">
      <alignment/>
      <protection/>
    </xf>
    <xf numFmtId="3" fontId="2" fillId="16" borderId="39" xfId="83" applyNumberFormat="1" applyFont="1" applyFill="1" applyBorder="1" applyAlignment="1">
      <alignment/>
      <protection/>
    </xf>
    <xf numFmtId="3" fontId="1" fillId="16" borderId="11" xfId="83" applyNumberFormat="1" applyFont="1" applyFill="1" applyBorder="1" applyAlignment="1">
      <alignment/>
      <protection/>
    </xf>
    <xf numFmtId="3" fontId="1" fillId="16" borderId="27" xfId="83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83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8" xfId="83" applyFont="1" applyFill="1" applyBorder="1" applyAlignment="1">
      <alignment/>
      <protection/>
    </xf>
    <xf numFmtId="3" fontId="3" fillId="16" borderId="16" xfId="83" applyNumberFormat="1" applyFont="1" applyFill="1" applyBorder="1" applyAlignment="1">
      <alignment/>
      <protection/>
    </xf>
    <xf numFmtId="3" fontId="1" fillId="16" borderId="23" xfId="83" applyNumberFormat="1" applyFont="1" applyFill="1" applyBorder="1" applyAlignment="1">
      <alignment/>
      <protection/>
    </xf>
    <xf numFmtId="3" fontId="1" fillId="16" borderId="39" xfId="83" applyNumberFormat="1" applyFont="1" applyFill="1" applyBorder="1" applyAlignment="1">
      <alignment/>
      <protection/>
    </xf>
    <xf numFmtId="3" fontId="2" fillId="16" borderId="27" xfId="83" applyNumberFormat="1" applyFont="1" applyFill="1" applyBorder="1" applyAlignment="1">
      <alignment/>
      <protection/>
    </xf>
    <xf numFmtId="3" fontId="2" fillId="16" borderId="46" xfId="83" applyNumberFormat="1" applyFont="1" applyFill="1" applyBorder="1" applyAlignment="1">
      <alignment/>
      <protection/>
    </xf>
    <xf numFmtId="3" fontId="2" fillId="16" borderId="39" xfId="83" applyNumberFormat="1" applyFont="1" applyFill="1" applyBorder="1" applyAlignment="1">
      <alignment/>
      <protection/>
    </xf>
    <xf numFmtId="3" fontId="1" fillId="16" borderId="33" xfId="83" applyNumberFormat="1" applyFont="1" applyFill="1" applyBorder="1" applyAlignment="1">
      <alignment/>
      <protection/>
    </xf>
    <xf numFmtId="3" fontId="1" fillId="16" borderId="22" xfId="83" applyNumberFormat="1" applyFont="1" applyFill="1" applyBorder="1" applyAlignment="1">
      <alignment/>
      <protection/>
    </xf>
    <xf numFmtId="3" fontId="1" fillId="16" borderId="38" xfId="83" applyNumberFormat="1" applyFont="1" applyFill="1" applyBorder="1" applyAlignment="1">
      <alignment/>
      <protection/>
    </xf>
    <xf numFmtId="3" fontId="2" fillId="16" borderId="38" xfId="83" applyNumberFormat="1" applyFont="1" applyFill="1" applyBorder="1" applyAlignment="1">
      <alignment/>
      <protection/>
    </xf>
    <xf numFmtId="3" fontId="2" fillId="16" borderId="17" xfId="83" applyNumberFormat="1" applyFont="1" applyFill="1" applyBorder="1" applyAlignment="1">
      <alignment/>
      <protection/>
    </xf>
    <xf numFmtId="3" fontId="1" fillId="16" borderId="29" xfId="83" applyNumberFormat="1" applyFont="1" applyFill="1" applyBorder="1" applyAlignment="1">
      <alignment/>
      <protection/>
    </xf>
    <xf numFmtId="3" fontId="1" fillId="16" borderId="39" xfId="83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8" fillId="0" borderId="13" xfId="83" applyFont="1" applyBorder="1" applyAlignment="1">
      <alignment/>
      <protection/>
    </xf>
    <xf numFmtId="0" fontId="1" fillId="0" borderId="4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83" applyNumberFormat="1" applyFont="1" applyFill="1" applyBorder="1" applyAlignment="1">
      <alignment/>
      <protection/>
    </xf>
    <xf numFmtId="3" fontId="2" fillId="0" borderId="23" xfId="83" applyNumberFormat="1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86" applyNumberFormat="1" applyFont="1" applyFill="1" applyBorder="1">
      <alignment/>
      <protection/>
    </xf>
    <xf numFmtId="3" fontId="37" fillId="0" borderId="13" xfId="82" applyNumberFormat="1" applyFont="1" applyBorder="1">
      <alignment/>
      <protection/>
    </xf>
    <xf numFmtId="3" fontId="38" fillId="0" borderId="42" xfId="0" applyNumberFormat="1" applyFont="1" applyFill="1" applyBorder="1" applyAlignment="1">
      <alignment horizontal="center"/>
    </xf>
    <xf numFmtId="3" fontId="38" fillId="0" borderId="4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0" fontId="2" fillId="0" borderId="0" xfId="83" applyFont="1" applyAlignment="1">
      <alignment horizontal="left"/>
      <protection/>
    </xf>
    <xf numFmtId="9" fontId="2" fillId="0" borderId="14" xfId="0" applyNumberFormat="1" applyFont="1" applyBorder="1" applyAlignment="1">
      <alignment/>
    </xf>
    <xf numFmtId="3" fontId="37" fillId="0" borderId="25" xfId="82" applyNumberFormat="1" applyFont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104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2" xfId="83" applyNumberFormat="1" applyFont="1" applyFill="1" applyBorder="1" applyAlignment="1">
      <alignment/>
      <protection/>
    </xf>
    <xf numFmtId="3" fontId="2" fillId="0" borderId="12" xfId="83" applyNumberFormat="1" applyFont="1" applyFill="1" applyBorder="1" applyAlignment="1">
      <alignment/>
      <protection/>
    </xf>
    <xf numFmtId="3" fontId="11" fillId="0" borderId="39" xfId="83" applyNumberFormat="1" applyFont="1" applyFill="1" applyBorder="1" applyAlignment="1">
      <alignment vertical="center"/>
      <protection/>
    </xf>
    <xf numFmtId="3" fontId="43" fillId="0" borderId="13" xfId="0" applyNumberFormat="1" applyFont="1" applyFill="1" applyBorder="1" applyAlignment="1">
      <alignment horizontal="center"/>
    </xf>
    <xf numFmtId="0" fontId="2" fillId="0" borderId="31" xfId="83" applyFont="1" applyBorder="1" applyAlignment="1">
      <alignment/>
      <protection/>
    </xf>
    <xf numFmtId="0" fontId="11" fillId="0" borderId="11" xfId="83" applyFont="1" applyBorder="1" applyAlignment="1">
      <alignment/>
      <protection/>
    </xf>
    <xf numFmtId="3" fontId="37" fillId="0" borderId="0" xfId="82" applyNumberFormat="1" applyFont="1" applyBorder="1">
      <alignment/>
      <protection/>
    </xf>
    <xf numFmtId="0" fontId="37" fillId="0" borderId="0" xfId="82" applyFont="1" applyBorder="1">
      <alignment/>
      <protection/>
    </xf>
    <xf numFmtId="0" fontId="37" fillId="0" borderId="48" xfId="82" applyFont="1" applyBorder="1">
      <alignment/>
      <protection/>
    </xf>
    <xf numFmtId="0" fontId="1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0" fontId="2" fillId="0" borderId="15" xfId="83" applyFont="1" applyFill="1" applyBorder="1" applyAlignment="1">
      <alignment/>
      <protection/>
    </xf>
    <xf numFmtId="0" fontId="2" fillId="0" borderId="38" xfId="86" applyFont="1" applyFill="1" applyBorder="1" applyAlignment="1">
      <alignment vertical="center"/>
      <protection/>
    </xf>
    <xf numFmtId="3" fontId="2" fillId="16" borderId="17" xfId="83" applyNumberFormat="1" applyFont="1" applyFill="1" applyBorder="1" applyAlignment="1">
      <alignment/>
      <protection/>
    </xf>
    <xf numFmtId="3" fontId="2" fillId="0" borderId="38" xfId="86" applyNumberFormat="1" applyFont="1" applyFill="1" applyBorder="1" applyAlignment="1">
      <alignment horizontal="right" vertical="center"/>
      <protection/>
    </xf>
    <xf numFmtId="3" fontId="1" fillId="0" borderId="38" xfId="86" applyNumberFormat="1" applyFont="1" applyFill="1" applyBorder="1" applyAlignment="1">
      <alignment horizontal="right" vertical="center"/>
      <protection/>
    </xf>
    <xf numFmtId="3" fontId="2" fillId="0" borderId="40" xfId="86" applyNumberFormat="1" applyFont="1" applyFill="1" applyBorder="1" applyAlignment="1">
      <alignment horizontal="right" vertical="center"/>
      <protection/>
    </xf>
    <xf numFmtId="3" fontId="2" fillId="16" borderId="38" xfId="86" applyNumberFormat="1" applyFont="1" applyFill="1" applyBorder="1" applyAlignment="1">
      <alignment horizontal="right"/>
      <protection/>
    </xf>
    <xf numFmtId="3" fontId="3" fillId="0" borderId="38" xfId="86" applyNumberFormat="1" applyFont="1" applyFill="1" applyBorder="1" applyAlignment="1">
      <alignment horizontal="right" vertical="center"/>
      <protection/>
    </xf>
    <xf numFmtId="3" fontId="11" fillId="0" borderId="39" xfId="86" applyNumberFormat="1" applyFont="1" applyFill="1" applyBorder="1" applyAlignment="1">
      <alignment horizontal="right"/>
      <protection/>
    </xf>
    <xf numFmtId="3" fontId="2" fillId="0" borderId="38" xfId="86" applyNumberFormat="1" applyFont="1" applyFill="1" applyBorder="1" applyAlignment="1">
      <alignment horizontal="right"/>
      <protection/>
    </xf>
    <xf numFmtId="3" fontId="1" fillId="0" borderId="39" xfId="86" applyNumberFormat="1" applyFont="1" applyFill="1" applyBorder="1" applyAlignment="1">
      <alignment horizontal="right"/>
      <protection/>
    </xf>
    <xf numFmtId="0" fontId="2" fillId="0" borderId="38" xfId="86" applyFont="1" applyFill="1" applyBorder="1" applyAlignment="1">
      <alignment/>
      <protection/>
    </xf>
    <xf numFmtId="0" fontId="1" fillId="0" borderId="38" xfId="86" applyFont="1" applyFill="1" applyBorder="1" applyAlignment="1">
      <alignment/>
      <protection/>
    </xf>
    <xf numFmtId="3" fontId="4" fillId="0" borderId="16" xfId="86" applyNumberFormat="1" applyFont="1" applyFill="1" applyBorder="1" applyAlignment="1">
      <alignment horizontal="right"/>
      <protection/>
    </xf>
    <xf numFmtId="3" fontId="1" fillId="0" borderId="38" xfId="86" applyNumberFormat="1" applyFont="1" applyFill="1" applyBorder="1" applyAlignment="1">
      <alignment horizontal="right"/>
      <protection/>
    </xf>
    <xf numFmtId="3" fontId="3" fillId="0" borderId="38" xfId="86" applyNumberFormat="1" applyFont="1" applyFill="1" applyBorder="1" applyAlignment="1">
      <alignment horizontal="right" vertical="center"/>
      <protection/>
    </xf>
    <xf numFmtId="3" fontId="3" fillId="0" borderId="39" xfId="86" applyNumberFormat="1" applyFont="1" applyFill="1" applyBorder="1" applyAlignment="1">
      <alignment horizontal="right" vertical="center"/>
      <protection/>
    </xf>
    <xf numFmtId="3" fontId="2" fillId="0" borderId="16" xfId="86" applyNumberFormat="1" applyFont="1" applyFill="1" applyBorder="1" applyAlignment="1" applyProtection="1">
      <alignment horizontal="right"/>
      <protection locked="0"/>
    </xf>
    <xf numFmtId="3" fontId="2" fillId="0" borderId="38" xfId="86" applyNumberFormat="1" applyFont="1" applyFill="1" applyBorder="1" applyAlignment="1">
      <alignment/>
      <protection/>
    </xf>
    <xf numFmtId="3" fontId="1" fillId="0" borderId="38" xfId="86" applyNumberFormat="1" applyFont="1" applyFill="1" applyBorder="1" applyAlignment="1">
      <alignment/>
      <protection/>
    </xf>
    <xf numFmtId="3" fontId="2" fillId="0" borderId="39" xfId="86" applyNumberFormat="1" applyFont="1" applyFill="1" applyBorder="1" applyAlignment="1">
      <alignment horizontal="right" vertical="center"/>
      <protection/>
    </xf>
    <xf numFmtId="3" fontId="3" fillId="0" borderId="39" xfId="86" applyNumberFormat="1" applyFont="1" applyFill="1" applyBorder="1" applyAlignment="1">
      <alignment horizontal="right" vertical="center"/>
      <protection/>
    </xf>
    <xf numFmtId="3" fontId="11" fillId="0" borderId="39" xfId="86" applyNumberFormat="1" applyFont="1" applyFill="1" applyBorder="1" applyAlignment="1">
      <alignment horizontal="right" vertical="center"/>
      <protection/>
    </xf>
    <xf numFmtId="3" fontId="37" fillId="0" borderId="16" xfId="86" applyNumberFormat="1" applyFont="1" applyFill="1" applyBorder="1" applyAlignment="1">
      <alignment horizontal="right"/>
      <protection/>
    </xf>
    <xf numFmtId="3" fontId="1" fillId="0" borderId="38" xfId="86" applyNumberFormat="1" applyFont="1" applyFill="1" applyBorder="1" applyAlignment="1">
      <alignment horizontal="right"/>
      <protection/>
    </xf>
    <xf numFmtId="3" fontId="4" fillId="16" borderId="16" xfId="86" applyNumberFormat="1" applyFont="1" applyFill="1" applyBorder="1" applyAlignment="1">
      <alignment horizontal="right"/>
      <protection/>
    </xf>
    <xf numFmtId="3" fontId="2" fillId="16" borderId="16" xfId="86" applyNumberFormat="1" applyFont="1" applyFill="1" applyBorder="1" applyAlignment="1">
      <alignment horizontal="right"/>
      <protection/>
    </xf>
    <xf numFmtId="3" fontId="1" fillId="0" borderId="39" xfId="86" applyNumberFormat="1" applyFont="1" applyFill="1" applyBorder="1" applyAlignment="1">
      <alignment horizontal="right" vertical="center"/>
      <protection/>
    </xf>
    <xf numFmtId="0" fontId="2" fillId="0" borderId="38" xfId="86" applyFont="1" applyFill="1" applyBorder="1" applyAlignment="1">
      <alignment horizontal="right"/>
      <protection/>
    </xf>
    <xf numFmtId="0" fontId="1" fillId="0" borderId="39" xfId="86" applyFont="1" applyFill="1" applyBorder="1" applyAlignment="1">
      <alignment horizontal="right"/>
      <protection/>
    </xf>
    <xf numFmtId="3" fontId="11" fillId="0" borderId="38" xfId="86" applyNumberFormat="1" applyFont="1" applyFill="1" applyBorder="1" applyAlignment="1">
      <alignment horizontal="right"/>
      <protection/>
    </xf>
    <xf numFmtId="3" fontId="3" fillId="0" borderId="39" xfId="86" applyNumberFormat="1" applyFont="1" applyFill="1" applyBorder="1" applyAlignment="1">
      <alignment horizontal="right"/>
      <protection/>
    </xf>
    <xf numFmtId="0" fontId="2" fillId="0" borderId="21" xfId="83" applyFont="1" applyBorder="1" applyAlignment="1">
      <alignment/>
      <protection/>
    </xf>
    <xf numFmtId="0" fontId="37" fillId="0" borderId="47" xfId="82" applyFont="1" applyBorder="1">
      <alignment/>
      <protection/>
    </xf>
    <xf numFmtId="3" fontId="2" fillId="0" borderId="16" xfId="86" applyNumberFormat="1" applyFont="1" applyFill="1" applyBorder="1" applyAlignment="1">
      <alignment/>
      <protection/>
    </xf>
    <xf numFmtId="0" fontId="2" fillId="0" borderId="40" xfId="86" applyFont="1" applyFill="1" applyBorder="1" applyAlignment="1">
      <alignment vertical="center"/>
      <protection/>
    </xf>
    <xf numFmtId="3" fontId="1" fillId="16" borderId="18" xfId="83" applyNumberFormat="1" applyFont="1" applyFill="1" applyBorder="1" applyAlignment="1">
      <alignment/>
      <protection/>
    </xf>
    <xf numFmtId="3" fontId="0" fillId="0" borderId="0" xfId="86" applyNumberFormat="1">
      <alignment/>
      <protection/>
    </xf>
    <xf numFmtId="9" fontId="1" fillId="0" borderId="14" xfId="86" applyNumberFormat="1" applyFont="1" applyFill="1" applyBorder="1">
      <alignment/>
      <protection/>
    </xf>
    <xf numFmtId="9" fontId="2" fillId="0" borderId="15" xfId="86" applyNumberFormat="1" applyFont="1" applyFill="1" applyBorder="1">
      <alignment/>
      <protection/>
    </xf>
    <xf numFmtId="9" fontId="1" fillId="0" borderId="15" xfId="86" applyNumberFormat="1" applyFont="1" applyFill="1" applyBorder="1">
      <alignment/>
      <protection/>
    </xf>
    <xf numFmtId="9" fontId="1" fillId="0" borderId="15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2" fillId="0" borderId="12" xfId="83" applyNumberFormat="1" applyFont="1" applyBorder="1" applyAlignment="1">
      <alignment/>
      <protection/>
    </xf>
    <xf numFmtId="9" fontId="1" fillId="0" borderId="11" xfId="83" applyNumberFormat="1" applyFont="1" applyBorder="1" applyAlignment="1">
      <alignment/>
      <protection/>
    </xf>
    <xf numFmtId="9" fontId="1" fillId="0" borderId="21" xfId="83" applyNumberFormat="1" applyFont="1" applyBorder="1" applyAlignment="1">
      <alignment/>
      <protection/>
    </xf>
    <xf numFmtId="0" fontId="2" fillId="0" borderId="20" xfId="0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9" fillId="0" borderId="14" xfId="94" applyNumberFormat="1" applyFont="1" applyFill="1" applyBorder="1">
      <alignment/>
      <protection/>
    </xf>
    <xf numFmtId="9" fontId="8" fillId="0" borderId="15" xfId="94" applyNumberFormat="1" applyFont="1" applyFill="1" applyBorder="1">
      <alignment/>
      <protection/>
    </xf>
    <xf numFmtId="9" fontId="9" fillId="0" borderId="15" xfId="94" applyNumberFormat="1" applyFont="1" applyFill="1" applyBorder="1">
      <alignment/>
      <protection/>
    </xf>
    <xf numFmtId="9" fontId="2" fillId="0" borderId="21" xfId="83" applyNumberFormat="1" applyFont="1" applyBorder="1" applyAlignment="1">
      <alignment/>
      <protection/>
    </xf>
    <xf numFmtId="9" fontId="1" fillId="0" borderId="14" xfId="83" applyNumberFormat="1" applyFont="1" applyBorder="1" applyAlignment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1" fillId="0" borderId="2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2" fillId="0" borderId="11" xfId="83" applyNumberFormat="1" applyFont="1" applyBorder="1" applyAlignment="1">
      <alignment/>
      <protection/>
    </xf>
    <xf numFmtId="0" fontId="0" fillId="0" borderId="11" xfId="0" applyBorder="1" applyAlignment="1">
      <alignment horizontal="center" vertical="center" wrapText="1"/>
    </xf>
    <xf numFmtId="0" fontId="10" fillId="0" borderId="0" xfId="91">
      <alignment/>
      <protection/>
    </xf>
    <xf numFmtId="0" fontId="34" fillId="0" borderId="0" xfId="91" applyFont="1" applyAlignment="1">
      <alignment horizontal="center"/>
      <protection/>
    </xf>
    <xf numFmtId="0" fontId="10" fillId="0" borderId="19" xfId="91" applyBorder="1">
      <alignment/>
      <protection/>
    </xf>
    <xf numFmtId="0" fontId="1" fillId="0" borderId="0" xfId="80" applyFont="1" applyBorder="1" applyAlignment="1">
      <alignment horizontal="right"/>
      <protection/>
    </xf>
    <xf numFmtId="0" fontId="49" fillId="0" borderId="16" xfId="91" applyFont="1" applyBorder="1">
      <alignment/>
      <protection/>
    </xf>
    <xf numFmtId="0" fontId="49" fillId="0" borderId="0" xfId="91" applyFont="1" applyBorder="1">
      <alignment/>
      <protection/>
    </xf>
    <xf numFmtId="0" fontId="49" fillId="0" borderId="20" xfId="91" applyFont="1" applyBorder="1">
      <alignment/>
      <protection/>
    </xf>
    <xf numFmtId="3" fontId="49" fillId="0" borderId="31" xfId="91" applyNumberFormat="1" applyFont="1" applyBorder="1">
      <alignment/>
      <protection/>
    </xf>
    <xf numFmtId="3" fontId="49" fillId="0" borderId="10" xfId="91" applyNumberFormat="1" applyFont="1" applyBorder="1">
      <alignment/>
      <protection/>
    </xf>
    <xf numFmtId="0" fontId="49" fillId="0" borderId="17" xfId="91" applyFont="1" applyBorder="1">
      <alignment/>
      <protection/>
    </xf>
    <xf numFmtId="0" fontId="49" fillId="0" borderId="35" xfId="91" applyFont="1" applyBorder="1">
      <alignment/>
      <protection/>
    </xf>
    <xf numFmtId="0" fontId="49" fillId="0" borderId="47" xfId="91" applyFont="1" applyBorder="1">
      <alignment/>
      <protection/>
    </xf>
    <xf numFmtId="3" fontId="49" fillId="0" borderId="13" xfId="91" applyNumberFormat="1" applyFont="1" applyBorder="1">
      <alignment/>
      <protection/>
    </xf>
    <xf numFmtId="0" fontId="50" fillId="0" borderId="38" xfId="91" applyFont="1" applyBorder="1">
      <alignment/>
      <protection/>
    </xf>
    <xf numFmtId="0" fontId="49" fillId="0" borderId="49" xfId="91" applyFont="1" applyBorder="1">
      <alignment/>
      <protection/>
    </xf>
    <xf numFmtId="0" fontId="49" fillId="0" borderId="26" xfId="91" applyFont="1" applyBorder="1">
      <alignment/>
      <protection/>
    </xf>
    <xf numFmtId="3" fontId="50" fillId="0" borderId="10" xfId="91" applyNumberFormat="1" applyFont="1" applyBorder="1">
      <alignment/>
      <protection/>
    </xf>
    <xf numFmtId="3" fontId="42" fillId="0" borderId="31" xfId="91" applyNumberFormat="1" applyFont="1" applyBorder="1" applyAlignment="1">
      <alignment vertical="center"/>
      <protection/>
    </xf>
    <xf numFmtId="3" fontId="42" fillId="0" borderId="10" xfId="91" applyNumberFormat="1" applyFont="1" applyBorder="1" applyAlignment="1">
      <alignment vertical="center"/>
      <protection/>
    </xf>
    <xf numFmtId="0" fontId="52" fillId="0" borderId="0" xfId="91" applyFont="1" applyBorder="1" applyAlignment="1">
      <alignment horizontal="center" vertical="center" wrapText="1"/>
      <protection/>
    </xf>
    <xf numFmtId="3" fontId="42" fillId="0" borderId="10" xfId="91" applyNumberFormat="1" applyFont="1" applyBorder="1">
      <alignment/>
      <protection/>
    </xf>
    <xf numFmtId="3" fontId="50" fillId="0" borderId="14" xfId="91" applyNumberFormat="1" applyFont="1" applyBorder="1">
      <alignment/>
      <protection/>
    </xf>
    <xf numFmtId="0" fontId="10" fillId="0" borderId="0" xfId="91" applyBorder="1" applyAlignment="1">
      <alignment horizontal="center" vertical="center"/>
      <protection/>
    </xf>
    <xf numFmtId="0" fontId="49" fillId="0" borderId="0" xfId="91" applyFont="1" applyBorder="1" applyAlignment="1">
      <alignment horizontal="center" vertical="center"/>
      <protection/>
    </xf>
    <xf numFmtId="0" fontId="10" fillId="0" borderId="0" xfId="85">
      <alignment/>
      <protection/>
    </xf>
    <xf numFmtId="0" fontId="3" fillId="0" borderId="0" xfId="79" applyFont="1" applyAlignment="1">
      <alignment horizontal="center"/>
      <protection/>
    </xf>
    <xf numFmtId="0" fontId="10" fillId="0" borderId="0" xfId="85" applyAlignment="1">
      <alignment/>
      <protection/>
    </xf>
    <xf numFmtId="0" fontId="10" fillId="0" borderId="19" xfId="85" applyBorder="1">
      <alignment/>
      <protection/>
    </xf>
    <xf numFmtId="0" fontId="10" fillId="0" borderId="0" xfId="85" applyBorder="1">
      <alignment/>
      <protection/>
    </xf>
    <xf numFmtId="0" fontId="10" fillId="0" borderId="12" xfId="85" applyBorder="1">
      <alignment/>
      <protection/>
    </xf>
    <xf numFmtId="0" fontId="13" fillId="0" borderId="35" xfId="85" applyFont="1" applyBorder="1" applyAlignment="1">
      <alignment/>
      <protection/>
    </xf>
    <xf numFmtId="0" fontId="10" fillId="0" borderId="35" xfId="85" applyBorder="1" applyAlignment="1">
      <alignment/>
      <protection/>
    </xf>
    <xf numFmtId="0" fontId="10" fillId="0" borderId="35" xfId="85" applyBorder="1" applyAlignment="1">
      <alignment horizontal="right" vertical="center"/>
      <protection/>
    </xf>
    <xf numFmtId="0" fontId="10" fillId="0" borderId="0" xfId="85" applyBorder="1" applyAlignment="1">
      <alignment/>
      <protection/>
    </xf>
    <xf numFmtId="0" fontId="13" fillId="0" borderId="0" xfId="85" applyFont="1" applyBorder="1" applyAlignment="1">
      <alignment/>
      <protection/>
    </xf>
    <xf numFmtId="0" fontId="10" fillId="0" borderId="0" xfId="85" applyBorder="1" applyAlignment="1">
      <alignment horizontal="right" vertical="center"/>
      <protection/>
    </xf>
    <xf numFmtId="0" fontId="10" fillId="0" borderId="10" xfId="85" applyBorder="1" applyAlignment="1">
      <alignment horizontal="right" vertical="center"/>
      <protection/>
    </xf>
    <xf numFmtId="0" fontId="10" fillId="0" borderId="0" xfId="95">
      <alignment/>
      <protection/>
    </xf>
    <xf numFmtId="0" fontId="10" fillId="0" borderId="19" xfId="95" applyBorder="1">
      <alignment/>
      <protection/>
    </xf>
    <xf numFmtId="0" fontId="3" fillId="0" borderId="0" xfId="80" applyFont="1" applyBorder="1" applyAlignment="1">
      <alignment horizontal="right"/>
      <protection/>
    </xf>
    <xf numFmtId="0" fontId="14" fillId="0" borderId="12" xfId="95" applyFont="1" applyBorder="1">
      <alignment/>
      <protection/>
    </xf>
    <xf numFmtId="0" fontId="13" fillId="0" borderId="10" xfId="95" applyFont="1" applyBorder="1" applyAlignment="1">
      <alignment horizontal="center"/>
      <protection/>
    </xf>
    <xf numFmtId="0" fontId="53" fillId="0" borderId="10" xfId="95" applyFont="1" applyBorder="1" applyAlignment="1">
      <alignment/>
      <protection/>
    </xf>
    <xf numFmtId="0" fontId="53" fillId="0" borderId="0" xfId="95" applyFont="1">
      <alignment/>
      <protection/>
    </xf>
    <xf numFmtId="0" fontId="53" fillId="0" borderId="10" xfId="95" applyFont="1" applyBorder="1">
      <alignment/>
      <protection/>
    </xf>
    <xf numFmtId="3" fontId="53" fillId="0" borderId="10" xfId="95" applyNumberFormat="1" applyFont="1" applyBorder="1">
      <alignment/>
      <protection/>
    </xf>
    <xf numFmtId="0" fontId="46" fillId="0" borderId="10" xfId="95" applyFont="1" applyBorder="1">
      <alignment/>
      <protection/>
    </xf>
    <xf numFmtId="0" fontId="13" fillId="0" borderId="11" xfId="95" applyFont="1" applyBorder="1" applyAlignment="1">
      <alignment horizontal="center"/>
      <protection/>
    </xf>
    <xf numFmtId="0" fontId="53" fillId="0" borderId="19" xfId="95" applyFont="1" applyBorder="1">
      <alignment/>
      <protection/>
    </xf>
    <xf numFmtId="0" fontId="53" fillId="0" borderId="11" xfId="95" applyFont="1" applyBorder="1">
      <alignment/>
      <protection/>
    </xf>
    <xf numFmtId="3" fontId="53" fillId="0" borderId="11" xfId="95" applyNumberFormat="1" applyFont="1" applyBorder="1">
      <alignment/>
      <protection/>
    </xf>
    <xf numFmtId="0" fontId="46" fillId="0" borderId="11" xfId="95" applyFont="1" applyBorder="1">
      <alignment/>
      <protection/>
    </xf>
    <xf numFmtId="0" fontId="10" fillId="0" borderId="0" xfId="93">
      <alignment/>
      <protection/>
    </xf>
    <xf numFmtId="0" fontId="53" fillId="0" borderId="0" xfId="93" applyFont="1">
      <alignment/>
      <protection/>
    </xf>
    <xf numFmtId="0" fontId="55" fillId="0" borderId="0" xfId="93" applyFont="1" applyAlignment="1">
      <alignment horizontal="center" vertical="center"/>
      <protection/>
    </xf>
    <xf numFmtId="0" fontId="10" fillId="0" borderId="0" xfId="93" applyFont="1">
      <alignment/>
      <protection/>
    </xf>
    <xf numFmtId="0" fontId="10" fillId="0" borderId="47" xfId="93" applyBorder="1">
      <alignment/>
      <protection/>
    </xf>
    <xf numFmtId="0" fontId="56" fillId="0" borderId="23" xfId="93" applyFont="1" applyBorder="1" applyAlignment="1">
      <alignment horizontal="center" vertical="center" wrapText="1"/>
      <protection/>
    </xf>
    <xf numFmtId="0" fontId="10" fillId="0" borderId="41" xfId="93" applyBorder="1">
      <alignment/>
      <protection/>
    </xf>
    <xf numFmtId="0" fontId="56" fillId="0" borderId="12" xfId="93" applyFont="1" applyBorder="1" applyAlignment="1">
      <alignment horizontal="center" vertical="center" wrapText="1"/>
      <protection/>
    </xf>
    <xf numFmtId="1" fontId="13" fillId="0" borderId="12" xfId="93" applyNumberFormat="1" applyFont="1" applyBorder="1" applyAlignment="1">
      <alignment horizontal="center" vertical="center"/>
      <protection/>
    </xf>
    <xf numFmtId="0" fontId="56" fillId="0" borderId="11" xfId="93" applyFont="1" applyBorder="1" applyAlignment="1">
      <alignment vertical="center"/>
      <protection/>
    </xf>
    <xf numFmtId="3" fontId="11" fillId="0" borderId="11" xfId="0" applyNumberFormat="1" applyFont="1" applyBorder="1" applyAlignment="1">
      <alignment horizontal="right" vertical="center"/>
    </xf>
    <xf numFmtId="3" fontId="34" fillId="16" borderId="12" xfId="93" applyNumberFormat="1" applyFont="1" applyFill="1" applyBorder="1" applyAlignment="1">
      <alignment vertical="center"/>
      <protection/>
    </xf>
    <xf numFmtId="3" fontId="34" fillId="16" borderId="11" xfId="93" applyNumberFormat="1" applyFont="1" applyFill="1" applyBorder="1" applyAlignment="1">
      <alignment vertical="center"/>
      <protection/>
    </xf>
    <xf numFmtId="0" fontId="10" fillId="0" borderId="12" xfId="93" applyBorder="1">
      <alignment/>
      <protection/>
    </xf>
    <xf numFmtId="0" fontId="57" fillId="0" borderId="11" xfId="93" applyFont="1" applyBorder="1" applyAlignment="1">
      <alignment vertical="center"/>
      <protection/>
    </xf>
    <xf numFmtId="3" fontId="35" fillId="16" borderId="11" xfId="93" applyNumberFormat="1" applyFont="1" applyFill="1" applyBorder="1" applyAlignment="1">
      <alignment vertical="center"/>
      <protection/>
    </xf>
    <xf numFmtId="3" fontId="58" fillId="0" borderId="11" xfId="93" applyNumberFormat="1" applyFont="1" applyBorder="1" applyAlignment="1">
      <alignment vertical="center"/>
      <protection/>
    </xf>
    <xf numFmtId="3" fontId="58" fillId="0" borderId="11" xfId="93" applyNumberFormat="1" applyFont="1" applyFill="1" applyBorder="1" applyAlignment="1">
      <alignment vertical="center"/>
      <protection/>
    </xf>
    <xf numFmtId="0" fontId="58" fillId="0" borderId="11" xfId="93" applyFont="1" applyBorder="1" applyAlignment="1">
      <alignment vertical="center"/>
      <protection/>
    </xf>
    <xf numFmtId="0" fontId="35" fillId="0" borderId="12" xfId="93" applyFont="1" applyBorder="1" applyAlignment="1">
      <alignment horizontal="left" vertical="center"/>
      <protection/>
    </xf>
    <xf numFmtId="0" fontId="56" fillId="0" borderId="12" xfId="93" applyFont="1" applyBorder="1" applyAlignment="1">
      <alignment vertical="center"/>
      <protection/>
    </xf>
    <xf numFmtId="0" fontId="58" fillId="0" borderId="12" xfId="93" applyFont="1" applyBorder="1" applyAlignment="1">
      <alignment vertical="center"/>
      <protection/>
    </xf>
    <xf numFmtId="3" fontId="35" fillId="16" borderId="12" xfId="93" applyNumberFormat="1" applyFont="1" applyFill="1" applyBorder="1" applyAlignment="1">
      <alignment vertical="center"/>
      <protection/>
    </xf>
    <xf numFmtId="3" fontId="58" fillId="0" borderId="12" xfId="93" applyNumberFormat="1" applyFont="1" applyBorder="1" applyAlignment="1">
      <alignment vertical="center"/>
      <protection/>
    </xf>
    <xf numFmtId="3" fontId="58" fillId="0" borderId="12" xfId="93" applyNumberFormat="1" applyFont="1" applyFill="1" applyBorder="1" applyAlignment="1">
      <alignment vertical="center"/>
      <protection/>
    </xf>
    <xf numFmtId="3" fontId="56" fillId="0" borderId="12" xfId="93" applyNumberFormat="1" applyFont="1" applyBorder="1" applyAlignment="1">
      <alignment vertical="center"/>
      <protection/>
    </xf>
    <xf numFmtId="0" fontId="58" fillId="0" borderId="12" xfId="93" applyFont="1" applyBorder="1" applyAlignment="1">
      <alignment vertical="center" wrapText="1"/>
      <protection/>
    </xf>
    <xf numFmtId="3" fontId="13" fillId="0" borderId="12" xfId="93" applyNumberFormat="1" applyFont="1" applyBorder="1">
      <alignment/>
      <protection/>
    </xf>
    <xf numFmtId="3" fontId="56" fillId="0" borderId="12" xfId="93" applyNumberFormat="1" applyFont="1" applyFill="1" applyBorder="1" applyAlignment="1">
      <alignment vertical="center"/>
      <protection/>
    </xf>
    <xf numFmtId="3" fontId="34" fillId="0" borderId="12" xfId="93" applyNumberFormat="1" applyFont="1" applyBorder="1" applyAlignment="1">
      <alignment vertical="center"/>
      <protection/>
    </xf>
    <xf numFmtId="0" fontId="13" fillId="0" borderId="12" xfId="93" applyFont="1" applyBorder="1">
      <alignment/>
      <protection/>
    </xf>
    <xf numFmtId="3" fontId="13" fillId="0" borderId="12" xfId="93" applyNumberFormat="1" applyFont="1" applyBorder="1" applyAlignment="1">
      <alignment vertical="center"/>
      <protection/>
    </xf>
    <xf numFmtId="1" fontId="10" fillId="0" borderId="12" xfId="93" applyNumberFormat="1" applyFont="1" applyBorder="1" applyAlignment="1">
      <alignment horizontal="center" vertical="center"/>
      <protection/>
    </xf>
    <xf numFmtId="3" fontId="33" fillId="0" borderId="12" xfId="93" applyNumberFormat="1" applyFont="1" applyBorder="1" applyAlignment="1">
      <alignment vertical="center"/>
      <protection/>
    </xf>
    <xf numFmtId="0" fontId="54" fillId="0" borderId="12" xfId="93" applyFont="1" applyBorder="1" applyAlignment="1">
      <alignment vertical="center"/>
      <protection/>
    </xf>
    <xf numFmtId="3" fontId="10" fillId="0" borderId="0" xfId="93" applyNumberFormat="1">
      <alignment/>
      <protection/>
    </xf>
    <xf numFmtId="0" fontId="10" fillId="0" borderId="19" xfId="93" applyBorder="1">
      <alignment/>
      <protection/>
    </xf>
    <xf numFmtId="0" fontId="59" fillId="0" borderId="0" xfId="93" applyFont="1" applyAlignment="1">
      <alignment vertical="center"/>
      <protection/>
    </xf>
    <xf numFmtId="0" fontId="10" fillId="0" borderId="13" xfId="93" applyBorder="1">
      <alignment/>
      <protection/>
    </xf>
    <xf numFmtId="0" fontId="56" fillId="0" borderId="12" xfId="93" applyFont="1" applyFill="1" applyBorder="1" applyAlignment="1">
      <alignment horizontal="center" vertical="center" wrapText="1"/>
      <protection/>
    </xf>
    <xf numFmtId="0" fontId="10" fillId="0" borderId="11" xfId="93" applyBorder="1">
      <alignment/>
      <protection/>
    </xf>
    <xf numFmtId="0" fontId="56" fillId="0" borderId="11" xfId="93" applyFont="1" applyFill="1" applyBorder="1" applyAlignment="1">
      <alignment horizontal="center" vertical="center" wrapText="1"/>
      <protection/>
    </xf>
    <xf numFmtId="0" fontId="10" fillId="0" borderId="11" xfId="93" applyBorder="1" applyAlignment="1">
      <alignment horizontal="center" vertical="center" wrapText="1"/>
      <protection/>
    </xf>
    <xf numFmtId="1" fontId="10" fillId="0" borderId="12" xfId="93" applyNumberFormat="1" applyFont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left" vertical="center"/>
    </xf>
    <xf numFmtId="3" fontId="60" fillId="0" borderId="12" xfId="93" applyNumberFormat="1" applyFont="1" applyFill="1" applyBorder="1" applyAlignment="1">
      <alignment horizontal="right" vertical="center" wrapText="1"/>
      <protection/>
    </xf>
    <xf numFmtId="3" fontId="10" fillId="0" borderId="12" xfId="93" applyNumberFormat="1" applyFont="1" applyBorder="1" applyAlignment="1">
      <alignment vertical="center"/>
      <protection/>
    </xf>
    <xf numFmtId="3" fontId="10" fillId="0" borderId="12" xfId="93" applyNumberFormat="1" applyFont="1" applyBorder="1" applyAlignment="1">
      <alignment horizontal="right" vertical="center"/>
      <protection/>
    </xf>
    <xf numFmtId="0" fontId="10" fillId="0" borderId="42" xfId="93" applyFont="1" applyBorder="1">
      <alignment/>
      <protection/>
    </xf>
    <xf numFmtId="1" fontId="10" fillId="0" borderId="12" xfId="93" applyNumberFormat="1" applyBorder="1" applyAlignment="1">
      <alignment vertical="center"/>
      <protection/>
    </xf>
    <xf numFmtId="0" fontId="60" fillId="0" borderId="12" xfId="93" applyFont="1" applyFill="1" applyBorder="1" applyAlignment="1">
      <alignment horizontal="left" vertical="center" wrapText="1"/>
      <protection/>
    </xf>
    <xf numFmtId="3" fontId="58" fillId="0" borderId="12" xfId="93" applyNumberFormat="1" applyFont="1" applyFill="1" applyBorder="1" applyAlignment="1">
      <alignment horizontal="right" vertical="center" wrapText="1"/>
      <protection/>
    </xf>
    <xf numFmtId="0" fontId="58" fillId="0" borderId="12" xfId="93" applyFont="1" applyFill="1" applyBorder="1" applyAlignment="1">
      <alignment horizontal="right" vertical="center" wrapText="1"/>
      <protection/>
    </xf>
    <xf numFmtId="0" fontId="56" fillId="0" borderId="42" xfId="93" applyFont="1" applyFill="1" applyBorder="1" applyAlignment="1">
      <alignment horizontal="center" vertical="center" wrapText="1"/>
      <protection/>
    </xf>
    <xf numFmtId="0" fontId="10" fillId="0" borderId="12" xfId="93" applyFont="1" applyBorder="1" applyAlignment="1">
      <alignment horizontal="right" vertical="center"/>
      <protection/>
    </xf>
    <xf numFmtId="0" fontId="10" fillId="0" borderId="12" xfId="93" applyFont="1" applyFill="1" applyBorder="1" applyAlignment="1">
      <alignment vertical="center"/>
      <protection/>
    </xf>
    <xf numFmtId="0" fontId="61" fillId="0" borderId="12" xfId="93" applyFont="1" applyFill="1" applyBorder="1" applyAlignment="1">
      <alignment horizontal="center" vertical="center" wrapText="1"/>
      <protection/>
    </xf>
    <xf numFmtId="0" fontId="60" fillId="0" borderId="12" xfId="93" applyFont="1" applyFill="1" applyBorder="1" applyAlignment="1">
      <alignment horizontal="right" vertical="center" wrapText="1"/>
      <protection/>
    </xf>
    <xf numFmtId="3" fontId="60" fillId="0" borderId="12" xfId="93" applyNumberFormat="1" applyFont="1" applyFill="1" applyBorder="1" applyAlignment="1">
      <alignment horizontal="right" vertical="center"/>
      <protection/>
    </xf>
    <xf numFmtId="3" fontId="60" fillId="0" borderId="12" xfId="93" applyNumberFormat="1" applyFont="1" applyFill="1" applyBorder="1" applyAlignment="1">
      <alignment vertical="center"/>
      <protection/>
    </xf>
    <xf numFmtId="2" fontId="10" fillId="0" borderId="12" xfId="93" applyNumberFormat="1" applyFont="1" applyFill="1" applyBorder="1" applyAlignment="1">
      <alignment vertical="center"/>
      <protection/>
    </xf>
    <xf numFmtId="0" fontId="10" fillId="0" borderId="12" xfId="93" applyFont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0" fillId="0" borderId="12" xfId="93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10" fillId="0" borderId="12" xfId="93" applyFont="1" applyBorder="1" applyAlignment="1">
      <alignment vertical="center" wrapText="1"/>
      <protection/>
    </xf>
    <xf numFmtId="3" fontId="10" fillId="0" borderId="42" xfId="93" applyNumberFormat="1" applyFont="1" applyBorder="1">
      <alignment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93" applyNumberFormat="1" applyFont="1" applyBorder="1" applyAlignment="1">
      <alignment vertical="center"/>
      <protection/>
    </xf>
    <xf numFmtId="0" fontId="62" fillId="0" borderId="11" xfId="0" applyFont="1" applyFill="1" applyBorder="1" applyAlignment="1">
      <alignment horizontal="left" vertical="center"/>
    </xf>
    <xf numFmtId="0" fontId="13" fillId="0" borderId="12" xfId="93" applyFont="1" applyBorder="1" applyAlignment="1">
      <alignment vertical="center"/>
      <protection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6" fillId="0" borderId="12" xfId="0" applyFont="1" applyBorder="1" applyAlignment="1">
      <alignment horizontal="center" vertical="center" wrapText="1"/>
    </xf>
    <xf numFmtId="0" fontId="56" fillId="0" borderId="12" xfId="93" applyFont="1" applyFill="1" applyBorder="1" applyAlignment="1">
      <alignment vertical="center" wrapText="1"/>
      <protection/>
    </xf>
    <xf numFmtId="0" fontId="56" fillId="0" borderId="11" xfId="93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6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10" fillId="0" borderId="0" xfId="87">
      <alignment/>
      <protection/>
    </xf>
    <xf numFmtId="0" fontId="10" fillId="0" borderId="0" xfId="87" applyAlignment="1">
      <alignment vertical="center"/>
      <protection/>
    </xf>
    <xf numFmtId="0" fontId="13" fillId="0" borderId="0" xfId="87" applyFont="1" applyAlignment="1">
      <alignment horizontal="right"/>
      <protection/>
    </xf>
    <xf numFmtId="0" fontId="10" fillId="0" borderId="0" xfId="87" applyFont="1">
      <alignment/>
      <protection/>
    </xf>
    <xf numFmtId="3" fontId="2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0" fontId="37" fillId="0" borderId="10" xfId="83" applyFont="1" applyBorder="1" applyAlignment="1">
      <alignment/>
      <protection/>
    </xf>
    <xf numFmtId="0" fontId="37" fillId="0" borderId="13" xfId="84" applyFont="1" applyBorder="1" applyAlignment="1">
      <alignment/>
      <protection/>
    </xf>
    <xf numFmtId="0" fontId="37" fillId="0" borderId="37" xfId="83" applyFont="1" applyBorder="1" applyAlignment="1">
      <alignment/>
      <protection/>
    </xf>
    <xf numFmtId="3" fontId="37" fillId="0" borderId="37" xfId="82" applyNumberFormat="1" applyFont="1" applyBorder="1">
      <alignment/>
      <protection/>
    </xf>
    <xf numFmtId="0" fontId="37" fillId="0" borderId="50" xfId="82" applyFont="1" applyBorder="1">
      <alignment/>
      <protection/>
    </xf>
    <xf numFmtId="3" fontId="2" fillId="0" borderId="1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4" xfId="0" applyFont="1" applyFill="1" applyBorder="1" applyAlignment="1">
      <alignment/>
    </xf>
    <xf numFmtId="3" fontId="8" fillId="18" borderId="11" xfId="0" applyNumberFormat="1" applyFont="1" applyFill="1" applyBorder="1" applyAlignment="1">
      <alignment horizontal="right"/>
    </xf>
    <xf numFmtId="3" fontId="2" fillId="0" borderId="10" xfId="83" applyNumberFormat="1" applyFont="1" applyBorder="1" applyAlignment="1">
      <alignment/>
      <protection/>
    </xf>
    <xf numFmtId="0" fontId="13" fillId="0" borderId="0" xfId="82" applyFont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9" fontId="2" fillId="0" borderId="21" xfId="0" applyNumberFormat="1" applyFont="1" applyFill="1" applyBorder="1" applyAlignment="1">
      <alignment/>
    </xf>
    <xf numFmtId="9" fontId="9" fillId="0" borderId="10" xfId="94" applyNumberFormat="1" applyFont="1" applyFill="1" applyBorder="1">
      <alignment/>
      <protection/>
    </xf>
    <xf numFmtId="0" fontId="4" fillId="0" borderId="10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27" xfId="0" applyFont="1" applyFill="1" applyBorder="1" applyAlignment="1">
      <alignment horizontal="left" vertical="center"/>
    </xf>
    <xf numFmtId="0" fontId="37" fillId="0" borderId="35" xfId="82" applyFont="1" applyBorder="1">
      <alignment/>
      <protection/>
    </xf>
    <xf numFmtId="3" fontId="36" fillId="0" borderId="0" xfId="82" applyNumberFormat="1" applyFont="1" applyBorder="1">
      <alignment/>
      <protection/>
    </xf>
    <xf numFmtId="3" fontId="37" fillId="0" borderId="48" xfId="82" applyNumberFormat="1" applyFont="1" applyBorder="1">
      <alignment/>
      <protection/>
    </xf>
    <xf numFmtId="3" fontId="0" fillId="0" borderId="38" xfId="86" applyNumberFormat="1" applyFont="1" applyFill="1" applyBorder="1" applyAlignment="1">
      <alignment horizontal="right" vertical="center"/>
      <protection/>
    </xf>
    <xf numFmtId="3" fontId="0" fillId="0" borderId="12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3" fontId="43" fillId="0" borderId="10" xfId="104" applyNumberFormat="1" applyFont="1" applyFill="1" applyBorder="1" applyAlignment="1">
      <alignment horizontal="right"/>
    </xf>
    <xf numFmtId="3" fontId="34" fillId="0" borderId="28" xfId="82" applyNumberFormat="1" applyFont="1" applyFill="1" applyBorder="1" applyAlignment="1">
      <alignment vertical="center"/>
      <protection/>
    </xf>
    <xf numFmtId="0" fontId="41" fillId="0" borderId="23" xfId="82" applyFont="1" applyBorder="1">
      <alignment/>
      <protection/>
    </xf>
    <xf numFmtId="3" fontId="38" fillId="0" borderId="42" xfId="82" applyNumberFormat="1" applyFont="1" applyBorder="1">
      <alignment/>
      <protection/>
    </xf>
    <xf numFmtId="0" fontId="4" fillId="0" borderId="27" xfId="73" applyFont="1" applyFill="1" applyBorder="1" applyAlignment="1">
      <alignment horizontal="left"/>
      <protection/>
    </xf>
    <xf numFmtId="3" fontId="4" fillId="0" borderId="27" xfId="86" applyNumberFormat="1" applyFont="1" applyFill="1" applyBorder="1" applyAlignment="1">
      <alignment horizontal="right"/>
      <protection/>
    </xf>
    <xf numFmtId="0" fontId="1" fillId="0" borderId="32" xfId="73" applyFont="1" applyFill="1" applyBorder="1" applyAlignment="1">
      <alignment horizontal="left"/>
      <protection/>
    </xf>
    <xf numFmtId="3" fontId="1" fillId="0" borderId="32" xfId="86" applyNumberFormat="1" applyFont="1" applyFill="1" applyBorder="1" applyAlignment="1">
      <alignment horizontal="right"/>
      <protection/>
    </xf>
    <xf numFmtId="3" fontId="34" fillId="0" borderId="12" xfId="0" applyNumberFormat="1" applyFont="1" applyFill="1" applyBorder="1" applyAlignment="1">
      <alignment vertical="center"/>
    </xf>
    <xf numFmtId="0" fontId="37" fillId="0" borderId="0" xfId="82" applyFont="1">
      <alignment/>
      <protection/>
    </xf>
    <xf numFmtId="3" fontId="37" fillId="0" borderId="47" xfId="82" applyNumberFormat="1" applyFont="1" applyBorder="1">
      <alignment/>
      <protection/>
    </xf>
    <xf numFmtId="3" fontId="2" fillId="0" borderId="39" xfId="86" applyNumberFormat="1" applyFont="1" applyFill="1" applyBorder="1" applyAlignment="1">
      <alignment horizontal="right"/>
      <protection/>
    </xf>
    <xf numFmtId="9" fontId="1" fillId="0" borderId="21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1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1" fillId="0" borderId="15" xfId="0" applyNumberFormat="1" applyFont="1" applyBorder="1" applyAlignment="1">
      <alignment vertical="center"/>
    </xf>
    <xf numFmtId="3" fontId="0" fillId="0" borderId="10" xfId="74" applyNumberFormat="1" applyFont="1" applyFill="1" applyBorder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9" fontId="1" fillId="0" borderId="15" xfId="86" applyNumberFormat="1" applyFont="1" applyFill="1" applyBorder="1" applyAlignment="1">
      <alignment vertical="center"/>
      <protection/>
    </xf>
    <xf numFmtId="3" fontId="2" fillId="18" borderId="46" xfId="83" applyNumberFormat="1" applyFont="1" applyFill="1" applyBorder="1" applyAlignment="1">
      <alignment/>
      <protection/>
    </xf>
    <xf numFmtId="3" fontId="2" fillId="18" borderId="23" xfId="83" applyNumberFormat="1" applyFont="1" applyFill="1" applyBorder="1" applyAlignment="1">
      <alignment/>
      <protection/>
    </xf>
    <xf numFmtId="3" fontId="2" fillId="18" borderId="14" xfId="83" applyNumberFormat="1" applyFont="1" applyFill="1" applyBorder="1" applyAlignment="1">
      <alignment/>
      <protection/>
    </xf>
    <xf numFmtId="3" fontId="2" fillId="18" borderId="12" xfId="83" applyNumberFormat="1" applyFont="1" applyFill="1" applyBorder="1" applyAlignment="1">
      <alignment/>
      <protection/>
    </xf>
    <xf numFmtId="3" fontId="1" fillId="18" borderId="14" xfId="83" applyNumberFormat="1" applyFont="1" applyFill="1" applyBorder="1" applyAlignment="1">
      <alignment/>
      <protection/>
    </xf>
    <xf numFmtId="3" fontId="1" fillId="18" borderId="23" xfId="83" applyNumberFormat="1" applyFont="1" applyFill="1" applyBorder="1" applyAlignment="1">
      <alignment/>
      <protection/>
    </xf>
    <xf numFmtId="3" fontId="2" fillId="18" borderId="23" xfId="83" applyNumberFormat="1" applyFont="1" applyFill="1" applyBorder="1" applyAlignment="1">
      <alignment/>
      <protection/>
    </xf>
    <xf numFmtId="3" fontId="1" fillId="18" borderId="38" xfId="83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 horizontal="right"/>
    </xf>
    <xf numFmtId="3" fontId="2" fillId="18" borderId="38" xfId="94" applyNumberFormat="1" applyFont="1" applyFill="1" applyBorder="1" applyAlignment="1">
      <alignment horizontal="right"/>
      <protection/>
    </xf>
    <xf numFmtId="3" fontId="2" fillId="18" borderId="12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4" fillId="18" borderId="12" xfId="0" applyNumberFormat="1" applyFont="1" applyFill="1" applyBorder="1" applyAlignment="1">
      <alignment/>
    </xf>
    <xf numFmtId="3" fontId="1" fillId="18" borderId="15" xfId="0" applyNumberFormat="1" applyFont="1" applyFill="1" applyBorder="1" applyAlignment="1">
      <alignment/>
    </xf>
    <xf numFmtId="3" fontId="9" fillId="18" borderId="15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2" fillId="18" borderId="16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8" fillId="18" borderId="10" xfId="104" applyNumberFormat="1" applyFont="1" applyFill="1" applyBorder="1" applyAlignment="1">
      <alignment horizontal="right"/>
    </xf>
    <xf numFmtId="3" fontId="2" fillId="18" borderId="10" xfId="104" applyNumberFormat="1" applyFont="1" applyFill="1" applyBorder="1" applyAlignment="1">
      <alignment horizontal="right"/>
    </xf>
    <xf numFmtId="3" fontId="43" fillId="18" borderId="10" xfId="104" applyNumberFormat="1" applyFont="1" applyFill="1" applyBorder="1" applyAlignment="1">
      <alignment horizontal="right"/>
    </xf>
    <xf numFmtId="9" fontId="1" fillId="0" borderId="15" xfId="83" applyNumberFormat="1" applyFont="1" applyBorder="1" applyAlignment="1">
      <alignment/>
      <protection/>
    </xf>
    <xf numFmtId="9" fontId="2" fillId="0" borderId="18" xfId="83" applyNumberFormat="1" applyFont="1" applyBorder="1" applyAlignment="1">
      <alignment/>
      <protection/>
    </xf>
    <xf numFmtId="9" fontId="1" fillId="0" borderId="28" xfId="83" applyNumberFormat="1" applyFont="1" applyBorder="1" applyAlignment="1">
      <alignment/>
      <protection/>
    </xf>
    <xf numFmtId="9" fontId="1" fillId="0" borderId="33" xfId="83" applyNumberFormat="1" applyFont="1" applyBorder="1" applyAlignment="1">
      <alignment/>
      <protection/>
    </xf>
    <xf numFmtId="9" fontId="1" fillId="0" borderId="15" xfId="83" applyNumberFormat="1" applyFont="1" applyBorder="1" applyAlignment="1">
      <alignment vertical="center"/>
      <protection/>
    </xf>
    <xf numFmtId="9" fontId="2" fillId="0" borderId="15" xfId="83" applyNumberFormat="1" applyFont="1" applyBorder="1" applyAlignment="1">
      <alignment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42" fillId="0" borderId="11" xfId="91" applyNumberFormat="1" applyFont="1" applyBorder="1">
      <alignment/>
      <protection/>
    </xf>
    <xf numFmtId="0" fontId="10" fillId="0" borderId="0" xfId="85" applyFont="1" applyBorder="1" applyAlignment="1">
      <alignment horizontal="right"/>
      <protection/>
    </xf>
    <xf numFmtId="0" fontId="39" fillId="0" borderId="0" xfId="77" applyFont="1">
      <alignment/>
      <protection/>
    </xf>
    <xf numFmtId="0" fontId="34" fillId="0" borderId="0" xfId="77" applyFont="1" applyAlignment="1">
      <alignment horizontal="center"/>
      <protection/>
    </xf>
    <xf numFmtId="0" fontId="39" fillId="0" borderId="19" xfId="77" applyFont="1" applyBorder="1">
      <alignment/>
      <protection/>
    </xf>
    <xf numFmtId="0" fontId="34" fillId="0" borderId="19" xfId="77" applyFont="1" applyBorder="1" applyAlignment="1">
      <alignment horizontal="right"/>
      <protection/>
    </xf>
    <xf numFmtId="0" fontId="34" fillId="0" borderId="12" xfId="77" applyFont="1" applyBorder="1" applyAlignment="1">
      <alignment horizontal="center" vertical="center"/>
      <protection/>
    </xf>
    <xf numFmtId="0" fontId="34" fillId="0" borderId="23" xfId="77" applyFont="1" applyBorder="1" applyAlignment="1">
      <alignment horizontal="center" vertical="center" wrapText="1"/>
      <protection/>
    </xf>
    <xf numFmtId="0" fontId="34" fillId="0" borderId="12" xfId="77" applyFont="1" applyBorder="1" applyAlignment="1">
      <alignment horizontal="center" vertical="center" wrapText="1"/>
      <protection/>
    </xf>
    <xf numFmtId="0" fontId="34" fillId="0" borderId="12" xfId="77" applyFont="1" applyBorder="1" applyAlignment="1">
      <alignment horizontal="center"/>
      <protection/>
    </xf>
    <xf numFmtId="0" fontId="34" fillId="0" borderId="23" xfId="77" applyFont="1" applyBorder="1" applyAlignment="1">
      <alignment horizontal="center"/>
      <protection/>
    </xf>
    <xf numFmtId="0" fontId="35" fillId="0" borderId="13" xfId="77" applyFont="1" applyBorder="1" applyAlignment="1">
      <alignment horizontal="left" vertical="center" wrapText="1"/>
      <protection/>
    </xf>
    <xf numFmtId="3" fontId="35" fillId="0" borderId="13" xfId="77" applyNumberFormat="1" applyFont="1" applyBorder="1" applyAlignment="1">
      <alignment horizontal="right" vertical="center"/>
      <protection/>
    </xf>
    <xf numFmtId="3" fontId="35" fillId="0" borderId="13" xfId="77" applyNumberFormat="1" applyFont="1" applyBorder="1" applyAlignment="1">
      <alignment horizontal="right" vertical="center" wrapText="1"/>
      <protection/>
    </xf>
    <xf numFmtId="3" fontId="34" fillId="0" borderId="13" xfId="77" applyNumberFormat="1" applyFont="1" applyBorder="1" applyAlignment="1">
      <alignment horizontal="right" vertical="center" wrapText="1"/>
      <protection/>
    </xf>
    <xf numFmtId="0" fontId="35" fillId="0" borderId="12" xfId="77" applyFont="1" applyBorder="1" applyAlignment="1">
      <alignment horizontal="left" vertical="center" wrapText="1"/>
      <protection/>
    </xf>
    <xf numFmtId="3" fontId="35" fillId="0" borderId="12" xfId="77" applyNumberFormat="1" applyFont="1" applyBorder="1" applyAlignment="1">
      <alignment horizontal="right" vertical="center"/>
      <protection/>
    </xf>
    <xf numFmtId="0" fontId="11" fillId="0" borderId="12" xfId="77" applyFont="1" applyBorder="1" applyAlignment="1">
      <alignment horizontal="center" vertical="center" wrapText="1"/>
      <protection/>
    </xf>
    <xf numFmtId="3" fontId="11" fillId="0" borderId="42" xfId="77" applyNumberFormat="1" applyFont="1" applyBorder="1" applyAlignment="1">
      <alignment vertical="center" wrapText="1"/>
      <protection/>
    </xf>
    <xf numFmtId="3" fontId="35" fillId="0" borderId="23" xfId="77" applyNumberFormat="1" applyFont="1" applyBorder="1" applyAlignment="1">
      <alignment horizontal="right" vertical="center"/>
      <protection/>
    </xf>
    <xf numFmtId="0" fontId="35" fillId="0" borderId="12" xfId="77" applyFont="1" applyBorder="1" applyAlignment="1">
      <alignment vertical="center" wrapText="1"/>
      <protection/>
    </xf>
    <xf numFmtId="0" fontId="35" fillId="0" borderId="10" xfId="0" applyFont="1" applyBorder="1" applyAlignment="1">
      <alignment horizontal="left" vertical="top" wrapText="1"/>
    </xf>
    <xf numFmtId="3" fontId="35" fillId="0" borderId="12" xfId="77" applyNumberFormat="1" applyFont="1" applyBorder="1" applyAlignment="1">
      <alignment vertical="center"/>
      <protection/>
    </xf>
    <xf numFmtId="3" fontId="35" fillId="0" borderId="12" xfId="77" applyNumberFormat="1" applyFont="1" applyBorder="1">
      <alignment/>
      <protection/>
    </xf>
    <xf numFmtId="0" fontId="45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0" fontId="35" fillId="0" borderId="12" xfId="0" applyFont="1" applyBorder="1" applyAlignment="1">
      <alignment horizontal="left" vertical="center" wrapText="1"/>
    </xf>
    <xf numFmtId="0" fontId="3" fillId="0" borderId="0" xfId="75" applyFont="1" applyAlignment="1">
      <alignment horizontal="center"/>
      <protection/>
    </xf>
    <xf numFmtId="0" fontId="0" fillId="0" borderId="0" xfId="78" applyAlignment="1">
      <alignment/>
      <protection/>
    </xf>
    <xf numFmtId="0" fontId="0" fillId="0" borderId="0" xfId="75">
      <alignment/>
      <protection/>
    </xf>
    <xf numFmtId="0" fontId="0" fillId="0" borderId="0" xfId="0" applyAlignment="1">
      <alignment vertical="center"/>
    </xf>
    <xf numFmtId="0" fontId="3" fillId="0" borderId="0" xfId="75" applyFont="1" applyBorder="1" applyAlignment="1">
      <alignment horizontal="center"/>
      <protection/>
    </xf>
    <xf numFmtId="0" fontId="0" fillId="0" borderId="0" xfId="78" applyAlignment="1">
      <alignment horizontal="center"/>
      <protection/>
    </xf>
    <xf numFmtId="0" fontId="0" fillId="0" borderId="19" xfId="75" applyBorder="1">
      <alignment/>
      <protection/>
    </xf>
    <xf numFmtId="0" fontId="0" fillId="0" borderId="19" xfId="75" applyFont="1" applyBorder="1" applyAlignment="1">
      <alignment horizontal="right"/>
      <protection/>
    </xf>
    <xf numFmtId="0" fontId="3" fillId="0" borderId="12" xfId="75" applyFont="1" applyBorder="1">
      <alignment/>
      <protection/>
    </xf>
    <xf numFmtId="0" fontId="3" fillId="0" borderId="11" xfId="75" applyFont="1" applyBorder="1" applyAlignment="1">
      <alignment horizontal="center"/>
      <protection/>
    </xf>
    <xf numFmtId="0" fontId="0" fillId="0" borderId="11" xfId="75" applyFont="1" applyBorder="1" applyAlignment="1">
      <alignment horizontal="left"/>
      <protection/>
    </xf>
    <xf numFmtId="3" fontId="0" fillId="0" borderId="11" xfId="75" applyNumberFormat="1" applyFont="1" applyBorder="1" applyAlignment="1">
      <alignment horizontal="right"/>
      <protection/>
    </xf>
    <xf numFmtId="0" fontId="0" fillId="0" borderId="12" xfId="75" applyFont="1" applyBorder="1">
      <alignment/>
      <protection/>
    </xf>
    <xf numFmtId="3" fontId="0" fillId="0" borderId="12" xfId="75" applyNumberFormat="1" applyFont="1" applyBorder="1" applyAlignment="1">
      <alignment horizontal="right"/>
      <protection/>
    </xf>
    <xf numFmtId="0" fontId="64" fillId="0" borderId="12" xfId="75" applyFont="1" applyBorder="1">
      <alignment/>
      <protection/>
    </xf>
    <xf numFmtId="3" fontId="64" fillId="0" borderId="12" xfId="75" applyNumberFormat="1" applyFont="1" applyBorder="1" applyAlignment="1">
      <alignment horizontal="right"/>
      <protection/>
    </xf>
    <xf numFmtId="0" fontId="0" fillId="0" borderId="12" xfId="75" applyFont="1" applyBorder="1">
      <alignment/>
      <protection/>
    </xf>
    <xf numFmtId="0" fontId="0" fillId="0" borderId="12" xfId="75" applyFont="1" applyBorder="1">
      <alignment/>
      <protection/>
    </xf>
    <xf numFmtId="0" fontId="3" fillId="0" borderId="12" xfId="75" applyFont="1" applyFill="1" applyBorder="1">
      <alignment/>
      <protection/>
    </xf>
    <xf numFmtId="3" fontId="3" fillId="0" borderId="12" xfId="75" applyNumberFormat="1" applyFont="1" applyBorder="1">
      <alignment/>
      <protection/>
    </xf>
    <xf numFmtId="3" fontId="3" fillId="0" borderId="12" xfId="75" applyNumberFormat="1" applyFont="1" applyBorder="1">
      <alignment/>
      <protection/>
    </xf>
    <xf numFmtId="0" fontId="47" fillId="0" borderId="12" xfId="75" applyFont="1" applyBorder="1">
      <alignment/>
      <protection/>
    </xf>
    <xf numFmtId="3" fontId="47" fillId="0" borderId="12" xfId="75" applyNumberFormat="1" applyFont="1" applyFill="1" applyBorder="1">
      <alignment/>
      <protection/>
    </xf>
    <xf numFmtId="3" fontId="3" fillId="0" borderId="12" xfId="75" applyNumberFormat="1" applyFont="1" applyFill="1" applyBorder="1">
      <alignment/>
      <protection/>
    </xf>
    <xf numFmtId="3" fontId="0" fillId="0" borderId="0" xfId="75" applyNumberFormat="1">
      <alignment/>
      <protection/>
    </xf>
    <xf numFmtId="3" fontId="47" fillId="0" borderId="12" xfId="0" applyNumberFormat="1" applyFont="1" applyBorder="1" applyAlignment="1">
      <alignment/>
    </xf>
    <xf numFmtId="3" fontId="47" fillId="0" borderId="12" xfId="75" applyNumberFormat="1" applyFont="1" applyBorder="1">
      <alignment/>
      <protection/>
    </xf>
    <xf numFmtId="0" fontId="0" fillId="0" borderId="12" xfId="81" applyFont="1" applyBorder="1" applyAlignment="1">
      <alignment horizontal="right"/>
      <protection/>
    </xf>
    <xf numFmtId="0" fontId="1" fillId="0" borderId="12" xfId="81" applyFont="1" applyBorder="1" applyAlignment="1">
      <alignment/>
      <protection/>
    </xf>
    <xf numFmtId="3" fontId="0" fillId="0" borderId="12" xfId="75" applyNumberFormat="1" applyFont="1" applyFill="1" applyBorder="1">
      <alignment/>
      <protection/>
    </xf>
    <xf numFmtId="0" fontId="0" fillId="0" borderId="0" xfId="75" applyFont="1">
      <alignment/>
      <protection/>
    </xf>
    <xf numFmtId="3" fontId="0" fillId="0" borderId="12" xfId="75" applyNumberFormat="1" applyFont="1" applyBorder="1">
      <alignment/>
      <protection/>
    </xf>
    <xf numFmtId="3" fontId="64" fillId="0" borderId="12" xfId="75" applyNumberFormat="1" applyFont="1" applyBorder="1">
      <alignment/>
      <protection/>
    </xf>
    <xf numFmtId="0" fontId="0" fillId="0" borderId="12" xfId="75" applyFont="1" applyFill="1" applyBorder="1">
      <alignment/>
      <protection/>
    </xf>
    <xf numFmtId="0" fontId="64" fillId="0" borderId="12" xfId="75" applyFont="1" applyFill="1" applyBorder="1">
      <alignment/>
      <protection/>
    </xf>
    <xf numFmtId="0" fontId="3" fillId="0" borderId="12" xfId="75" applyFont="1" applyFill="1" applyBorder="1">
      <alignment/>
      <protection/>
    </xf>
    <xf numFmtId="0" fontId="3" fillId="0" borderId="12" xfId="75" applyFont="1" applyBorder="1">
      <alignment/>
      <protection/>
    </xf>
    <xf numFmtId="0" fontId="2" fillId="0" borderId="12" xfId="75" applyFont="1" applyBorder="1">
      <alignment/>
      <protection/>
    </xf>
    <xf numFmtId="0" fontId="2" fillId="0" borderId="12" xfId="75" applyFont="1" applyFill="1" applyBorder="1">
      <alignment/>
      <protection/>
    </xf>
    <xf numFmtId="3" fontId="2" fillId="0" borderId="12" xfId="75" applyNumberFormat="1" applyFont="1" applyBorder="1">
      <alignment/>
      <protection/>
    </xf>
    <xf numFmtId="3" fontId="0" fillId="0" borderId="12" xfId="75" applyNumberFormat="1" applyFont="1" applyBorder="1">
      <alignment/>
      <protection/>
    </xf>
    <xf numFmtId="0" fontId="0" fillId="0" borderId="2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/>
    </xf>
    <xf numFmtId="0" fontId="0" fillId="0" borderId="12" xfId="81" applyFont="1" applyBorder="1" applyAlignment="1">
      <alignment/>
      <protection/>
    </xf>
    <xf numFmtId="0" fontId="0" fillId="0" borderId="20" xfId="0" applyFont="1" applyFill="1" applyBorder="1" applyAlignment="1">
      <alignment/>
    </xf>
    <xf numFmtId="0" fontId="0" fillId="0" borderId="0" xfId="75" applyFont="1">
      <alignment/>
      <protection/>
    </xf>
    <xf numFmtId="0" fontId="0" fillId="0" borderId="12" xfId="75" applyFont="1" applyFill="1" applyBorder="1">
      <alignment/>
      <protection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2" fillId="0" borderId="12" xfId="81" applyFont="1" applyBorder="1" applyAlignment="1">
      <alignment/>
      <protection/>
    </xf>
    <xf numFmtId="0" fontId="2" fillId="0" borderId="12" xfId="81" applyFont="1" applyBorder="1" applyAlignment="1">
      <alignment/>
      <protection/>
    </xf>
    <xf numFmtId="0" fontId="0" fillId="0" borderId="0" xfId="75" applyBorder="1">
      <alignment/>
      <protection/>
    </xf>
    <xf numFmtId="0" fontId="65" fillId="0" borderId="0" xfId="75" applyFont="1">
      <alignment/>
      <protection/>
    </xf>
    <xf numFmtId="0" fontId="3" fillId="0" borderId="12" xfId="81" applyFont="1" applyBorder="1" applyAlignment="1">
      <alignment/>
      <protection/>
    </xf>
    <xf numFmtId="0" fontId="3" fillId="0" borderId="34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66" fillId="0" borderId="0" xfId="71" applyNumberFormat="1" applyFont="1" applyBorder="1" applyAlignment="1">
      <alignment horizontal="right"/>
      <protection/>
    </xf>
    <xf numFmtId="4" fontId="66" fillId="0" borderId="0" xfId="71" applyNumberFormat="1" applyFont="1" applyBorder="1" applyAlignment="1">
      <alignment horizontal="right"/>
      <protection/>
    </xf>
    <xf numFmtId="0" fontId="66" fillId="0" borderId="0" xfId="71" applyFont="1" applyBorder="1">
      <alignment/>
      <protection/>
    </xf>
    <xf numFmtId="0" fontId="66" fillId="0" borderId="0" xfId="71" applyFont="1" applyBorder="1" applyAlignment="1">
      <alignment horizontal="center"/>
      <protection/>
    </xf>
    <xf numFmtId="0" fontId="67" fillId="0" borderId="0" xfId="71" applyFont="1" applyBorder="1" applyAlignment="1">
      <alignment vertical="center"/>
      <protection/>
    </xf>
    <xf numFmtId="3" fontId="67" fillId="0" borderId="0" xfId="71" applyNumberFormat="1" applyFont="1" applyBorder="1" applyAlignment="1">
      <alignment vertical="center"/>
      <protection/>
    </xf>
    <xf numFmtId="4" fontId="67" fillId="0" borderId="0" xfId="71" applyNumberFormat="1" applyFont="1" applyBorder="1" applyAlignment="1">
      <alignment horizontal="right"/>
      <protection/>
    </xf>
    <xf numFmtId="0" fontId="66" fillId="0" borderId="0" xfId="71" applyFont="1" applyBorder="1" applyAlignment="1">
      <alignment horizontal="center" vertical="center"/>
      <protection/>
    </xf>
    <xf numFmtId="3" fontId="66" fillId="0" borderId="0" xfId="71" applyNumberFormat="1" applyFont="1" applyBorder="1" applyAlignment="1">
      <alignment horizontal="center" vertical="center"/>
      <protection/>
    </xf>
    <xf numFmtId="4" fontId="66" fillId="0" borderId="0" xfId="71" applyNumberFormat="1" applyFont="1" applyBorder="1" applyAlignment="1">
      <alignment horizontal="center"/>
      <protection/>
    </xf>
    <xf numFmtId="0" fontId="67" fillId="0" borderId="39" xfId="71" applyFont="1" applyBorder="1" applyAlignment="1">
      <alignment horizontal="center" vertical="center" wrapText="1"/>
      <protection/>
    </xf>
    <xf numFmtId="0" fontId="67" fillId="0" borderId="51" xfId="71" applyFont="1" applyBorder="1" applyAlignment="1">
      <alignment horizontal="center" vertical="center" wrapText="1"/>
      <protection/>
    </xf>
    <xf numFmtId="3" fontId="67" fillId="0" borderId="15" xfId="71" applyNumberFormat="1" applyFont="1" applyBorder="1" applyAlignment="1">
      <alignment horizontal="center" vertical="center" wrapText="1"/>
      <protection/>
    </xf>
    <xf numFmtId="3" fontId="67" fillId="0" borderId="51" xfId="71" applyNumberFormat="1" applyFont="1" applyBorder="1" applyAlignment="1">
      <alignment horizontal="center" vertical="center" wrapText="1"/>
      <protection/>
    </xf>
    <xf numFmtId="4" fontId="67" fillId="0" borderId="15" xfId="71" applyNumberFormat="1" applyFont="1" applyBorder="1" applyAlignment="1">
      <alignment horizontal="center" vertical="center" wrapText="1"/>
      <protection/>
    </xf>
    <xf numFmtId="0" fontId="66" fillId="0" borderId="0" xfId="71" applyFont="1" applyBorder="1" applyAlignment="1">
      <alignment vertical="center" wrapText="1"/>
      <protection/>
    </xf>
    <xf numFmtId="0" fontId="67" fillId="0" borderId="22" xfId="71" applyFont="1" applyBorder="1" applyAlignment="1">
      <alignment horizontal="center" vertical="center" wrapText="1"/>
      <protection/>
    </xf>
    <xf numFmtId="0" fontId="67" fillId="0" borderId="48" xfId="71" applyFont="1" applyBorder="1" applyAlignment="1">
      <alignment horizontal="left" vertical="center" wrapText="1"/>
      <protection/>
    </xf>
    <xf numFmtId="3" fontId="67" fillId="0" borderId="25" xfId="71" applyNumberFormat="1" applyFont="1" applyBorder="1" applyAlignment="1">
      <alignment horizontal="center" vertical="center" wrapText="1"/>
      <protection/>
    </xf>
    <xf numFmtId="3" fontId="67" fillId="0" borderId="48" xfId="71" applyNumberFormat="1" applyFont="1" applyBorder="1" applyAlignment="1">
      <alignment horizontal="center" vertical="center" wrapText="1"/>
      <protection/>
    </xf>
    <xf numFmtId="4" fontId="67" fillId="0" borderId="25" xfId="71" applyNumberFormat="1" applyFont="1" applyBorder="1" applyAlignment="1">
      <alignment horizontal="center" vertical="center" wrapText="1"/>
      <protection/>
    </xf>
    <xf numFmtId="0" fontId="67" fillId="0" borderId="12" xfId="71" applyFont="1" applyBorder="1" applyAlignment="1">
      <alignment horizontal="center"/>
      <protection/>
    </xf>
    <xf numFmtId="0" fontId="67" fillId="0" borderId="37" xfId="71" applyFont="1" applyBorder="1">
      <alignment/>
      <protection/>
    </xf>
    <xf numFmtId="3" fontId="67" fillId="0" borderId="10" xfId="71" applyNumberFormat="1" applyFont="1" applyBorder="1">
      <alignment/>
      <protection/>
    </xf>
    <xf numFmtId="3" fontId="67" fillId="0" borderId="0" xfId="71" applyNumberFormat="1" applyFont="1" applyBorder="1">
      <alignment/>
      <protection/>
    </xf>
    <xf numFmtId="4" fontId="67" fillId="0" borderId="10" xfId="71" applyNumberFormat="1" applyFont="1" applyBorder="1" applyAlignment="1">
      <alignment horizontal="center"/>
      <protection/>
    </xf>
    <xf numFmtId="0" fontId="66" fillId="0" borderId="12" xfId="71" applyFont="1" applyBorder="1" applyAlignment="1">
      <alignment horizontal="center"/>
      <protection/>
    </xf>
    <xf numFmtId="0" fontId="66" fillId="0" borderId="12" xfId="71" applyFont="1" applyBorder="1">
      <alignment/>
      <protection/>
    </xf>
    <xf numFmtId="3" fontId="66" fillId="0" borderId="12" xfId="71" applyNumberFormat="1" applyFont="1" applyBorder="1">
      <alignment/>
      <protection/>
    </xf>
    <xf numFmtId="4" fontId="66" fillId="0" borderId="12" xfId="71" applyNumberFormat="1" applyFont="1" applyBorder="1" applyAlignment="1">
      <alignment horizontal="center"/>
      <protection/>
    </xf>
    <xf numFmtId="0" fontId="67" fillId="0" borderId="12" xfId="71" applyFont="1" applyBorder="1">
      <alignment/>
      <protection/>
    </xf>
    <xf numFmtId="3" fontId="67" fillId="0" borderId="12" xfId="71" applyNumberFormat="1" applyFont="1" applyBorder="1">
      <alignment/>
      <protection/>
    </xf>
    <xf numFmtId="4" fontId="67" fillId="0" borderId="12" xfId="71" applyNumberFormat="1" applyFont="1" applyBorder="1" applyAlignment="1">
      <alignment horizontal="center"/>
      <protection/>
    </xf>
    <xf numFmtId="0" fontId="67" fillId="0" borderId="0" xfId="71" applyFont="1" applyBorder="1">
      <alignment/>
      <protection/>
    </xf>
    <xf numFmtId="0" fontId="67" fillId="0" borderId="12" xfId="71" applyFont="1" applyBorder="1" applyAlignment="1">
      <alignment horizontal="center" vertical="top"/>
      <protection/>
    </xf>
    <xf numFmtId="0" fontId="67" fillId="0" borderId="12" xfId="71" applyFont="1" applyBorder="1" applyAlignment="1">
      <alignment vertical="center" wrapText="1"/>
      <protection/>
    </xf>
    <xf numFmtId="3" fontId="67" fillId="0" borderId="12" xfId="71" applyNumberFormat="1" applyFont="1" applyBorder="1" applyAlignment="1">
      <alignment vertical="center"/>
      <protection/>
    </xf>
    <xf numFmtId="4" fontId="67" fillId="0" borderId="12" xfId="71" applyNumberFormat="1" applyFont="1" applyBorder="1" applyAlignment="1">
      <alignment horizontal="center" vertical="center"/>
      <protection/>
    </xf>
    <xf numFmtId="0" fontId="67" fillId="0" borderId="0" xfId="71" applyFont="1" applyBorder="1" applyAlignment="1">
      <alignment vertical="top"/>
      <protection/>
    </xf>
    <xf numFmtId="0" fontId="67" fillId="0" borderId="12" xfId="71" applyFont="1" applyBorder="1" applyAlignment="1">
      <alignment vertical="top" wrapText="1"/>
      <protection/>
    </xf>
    <xf numFmtId="3" fontId="67" fillId="0" borderId="12" xfId="71" applyNumberFormat="1" applyFont="1" applyBorder="1" applyAlignment="1">
      <alignment vertical="top"/>
      <protection/>
    </xf>
    <xf numFmtId="0" fontId="67" fillId="0" borderId="12" xfId="71" applyFont="1" applyBorder="1" applyAlignment="1">
      <alignment horizontal="center" vertical="center"/>
      <protection/>
    </xf>
    <xf numFmtId="0" fontId="66" fillId="0" borderId="12" xfId="71" applyFont="1" applyBorder="1" applyAlignment="1">
      <alignment wrapText="1"/>
      <protection/>
    </xf>
    <xf numFmtId="3" fontId="67" fillId="0" borderId="12" xfId="71" applyNumberFormat="1" applyFont="1" applyFill="1" applyBorder="1" applyAlignment="1">
      <alignment vertical="center"/>
      <protection/>
    </xf>
    <xf numFmtId="0" fontId="66" fillId="0" borderId="12" xfId="71" applyFont="1" applyBorder="1" applyAlignment="1">
      <alignment horizontal="center" vertical="top"/>
      <protection/>
    </xf>
    <xf numFmtId="0" fontId="66" fillId="0" borderId="12" xfId="71" applyFont="1" applyBorder="1" applyAlignment="1">
      <alignment horizontal="left" wrapText="1" indent="1"/>
      <protection/>
    </xf>
    <xf numFmtId="3" fontId="66" fillId="0" borderId="12" xfId="71" applyNumberFormat="1" applyFont="1" applyFill="1" applyBorder="1">
      <alignment/>
      <protection/>
    </xf>
    <xf numFmtId="0" fontId="67" fillId="0" borderId="12" xfId="71" applyFont="1" applyBorder="1" applyAlignment="1">
      <alignment wrapText="1"/>
      <protection/>
    </xf>
    <xf numFmtId="3" fontId="67" fillId="0" borderId="12" xfId="71" applyNumberFormat="1" applyFont="1" applyFill="1" applyBorder="1">
      <alignment/>
      <protection/>
    </xf>
    <xf numFmtId="0" fontId="67" fillId="0" borderId="12" xfId="71" applyFont="1" applyBorder="1" applyAlignment="1">
      <alignment vertical="center"/>
      <protection/>
    </xf>
    <xf numFmtId="4" fontId="67" fillId="0" borderId="12" xfId="71" applyNumberFormat="1" applyFont="1" applyBorder="1" applyAlignment="1">
      <alignment horizontal="center" vertical="top"/>
      <protection/>
    </xf>
    <xf numFmtId="0" fontId="67" fillId="0" borderId="0" xfId="71" applyNumberFormat="1" applyFont="1" applyBorder="1" applyAlignment="1">
      <alignment vertical="center"/>
      <protection/>
    </xf>
    <xf numFmtId="0" fontId="67" fillId="0" borderId="12" xfId="71" applyNumberFormat="1" applyFont="1" applyBorder="1" applyAlignment="1">
      <alignment horizontal="center" vertical="center"/>
      <protection/>
    </xf>
    <xf numFmtId="0" fontId="66" fillId="0" borderId="12" xfId="71" applyFont="1" applyBorder="1" applyAlignment="1">
      <alignment horizontal="center" vertical="center"/>
      <protection/>
    </xf>
    <xf numFmtId="0" fontId="66" fillId="0" borderId="12" xfId="71" applyFont="1" applyBorder="1" applyAlignment="1">
      <alignment vertical="center"/>
      <protection/>
    </xf>
    <xf numFmtId="3" fontId="66" fillId="0" borderId="12" xfId="71" applyNumberFormat="1" applyFont="1" applyBorder="1" applyAlignment="1">
      <alignment horizontal="right" vertical="center"/>
      <protection/>
    </xf>
    <xf numFmtId="4" fontId="66" fillId="0" borderId="12" xfId="71" applyNumberFormat="1" applyFont="1" applyBorder="1" applyAlignment="1">
      <alignment horizontal="center" vertical="center"/>
      <protection/>
    </xf>
    <xf numFmtId="3" fontId="67" fillId="0" borderId="12" xfId="71" applyNumberFormat="1" applyFont="1" applyBorder="1" applyAlignment="1">
      <alignment horizontal="right" vertical="center"/>
      <protection/>
    </xf>
    <xf numFmtId="0" fontId="66" fillId="0" borderId="12" xfId="71" applyFont="1" applyBorder="1" applyAlignment="1">
      <alignment horizontal="center" vertical="center" wrapText="1"/>
      <protection/>
    </xf>
    <xf numFmtId="0" fontId="66" fillId="0" borderId="12" xfId="71" applyFont="1" applyBorder="1" applyAlignment="1">
      <alignment horizontal="left" vertical="center" wrapText="1"/>
      <protection/>
    </xf>
    <xf numFmtId="3" fontId="66" fillId="0" borderId="12" xfId="71" applyNumberFormat="1" applyFont="1" applyBorder="1" applyAlignment="1">
      <alignment vertical="center" wrapText="1"/>
      <protection/>
    </xf>
    <xf numFmtId="4" fontId="66" fillId="0" borderId="12" xfId="71" applyNumberFormat="1" applyFont="1" applyBorder="1" applyAlignment="1">
      <alignment horizontal="center" vertical="center" wrapText="1"/>
      <protection/>
    </xf>
    <xf numFmtId="0" fontId="66" fillId="0" borderId="0" xfId="71" applyFont="1" applyBorder="1" applyAlignment="1">
      <alignment horizontal="left" wrapText="1" indent="1"/>
      <protection/>
    </xf>
    <xf numFmtId="0" fontId="66" fillId="0" borderId="12" xfId="71" applyFont="1" applyBorder="1" applyAlignment="1">
      <alignment horizontal="center" vertical="top" wrapText="1"/>
      <protection/>
    </xf>
    <xf numFmtId="3" fontId="66" fillId="0" borderId="12" xfId="71" applyNumberFormat="1" applyFont="1" applyBorder="1" applyAlignment="1">
      <alignment wrapText="1"/>
      <protection/>
    </xf>
    <xf numFmtId="4" fontId="66" fillId="0" borderId="12" xfId="71" applyNumberFormat="1" applyFont="1" applyBorder="1" applyAlignment="1">
      <alignment horizontal="center" wrapText="1"/>
      <protection/>
    </xf>
    <xf numFmtId="0" fontId="67" fillId="0" borderId="12" xfId="71" applyFont="1" applyBorder="1" applyAlignment="1">
      <alignment horizontal="left" wrapText="1"/>
      <protection/>
    </xf>
    <xf numFmtId="3" fontId="67" fillId="0" borderId="12" xfId="71" applyNumberFormat="1" applyFont="1" applyBorder="1" applyAlignment="1">
      <alignment/>
      <protection/>
    </xf>
    <xf numFmtId="0" fontId="67" fillId="0" borderId="12" xfId="71" applyFont="1" applyBorder="1" applyAlignment="1">
      <alignment horizontal="left" vertical="center"/>
      <protection/>
    </xf>
    <xf numFmtId="0" fontId="66" fillId="0" borderId="12" xfId="71" applyFont="1" applyBorder="1" applyAlignment="1">
      <alignment horizontal="left" vertical="center"/>
      <protection/>
    </xf>
    <xf numFmtId="3" fontId="66" fillId="0" borderId="12" xfId="71" applyNumberFormat="1" applyFont="1" applyBorder="1" applyAlignment="1">
      <alignment vertical="center"/>
      <protection/>
    </xf>
    <xf numFmtId="3" fontId="66" fillId="0" borderId="23" xfId="71" applyNumberFormat="1" applyFont="1" applyBorder="1" applyAlignment="1">
      <alignment vertical="center"/>
      <protection/>
    </xf>
    <xf numFmtId="0" fontId="66" fillId="0" borderId="23" xfId="71" applyFont="1" applyBorder="1" applyAlignment="1">
      <alignment horizontal="left" vertical="center"/>
      <protection/>
    </xf>
    <xf numFmtId="0" fontId="67" fillId="0" borderId="23" xfId="71" applyFont="1" applyBorder="1" applyAlignment="1">
      <alignment horizontal="left" vertical="center"/>
      <protection/>
    </xf>
    <xf numFmtId="4" fontId="67" fillId="0" borderId="42" xfId="71" applyNumberFormat="1" applyFont="1" applyBorder="1" applyAlignment="1">
      <alignment horizontal="center" vertical="center"/>
      <protection/>
    </xf>
    <xf numFmtId="0" fontId="67" fillId="0" borderId="52" xfId="71" applyFont="1" applyBorder="1" applyAlignment="1">
      <alignment horizontal="center" vertical="center"/>
      <protection/>
    </xf>
    <xf numFmtId="0" fontId="67" fillId="0" borderId="21" xfId="71" applyNumberFormat="1" applyFont="1" applyBorder="1" applyAlignment="1">
      <alignment vertical="center"/>
      <protection/>
    </xf>
    <xf numFmtId="3" fontId="66" fillId="0" borderId="0" xfId="71" applyNumberFormat="1" applyFont="1" applyBorder="1">
      <alignment/>
      <protection/>
    </xf>
    <xf numFmtId="4" fontId="66" fillId="0" borderId="0" xfId="71" applyNumberFormat="1" applyFont="1" applyBorder="1">
      <alignment/>
      <protection/>
    </xf>
    <xf numFmtId="0" fontId="68" fillId="0" borderId="0" xfId="72" applyFont="1" applyFill="1" applyBorder="1" applyAlignment="1">
      <alignment horizontal="center" vertical="center"/>
      <protection/>
    </xf>
    <xf numFmtId="0" fontId="66" fillId="0" borderId="0" xfId="72" applyFont="1" applyBorder="1">
      <alignment/>
      <protection/>
    </xf>
    <xf numFmtId="0" fontId="67" fillId="0" borderId="0" xfId="72" applyFont="1" applyBorder="1" applyAlignment="1">
      <alignment vertical="center"/>
      <protection/>
    </xf>
    <xf numFmtId="3" fontId="67" fillId="0" borderId="0" xfId="72" applyNumberFormat="1" applyFont="1" applyBorder="1" applyAlignment="1">
      <alignment vertical="center"/>
      <protection/>
    </xf>
    <xf numFmtId="4" fontId="66" fillId="0" borderId="0" xfId="72" applyNumberFormat="1" applyFont="1" applyBorder="1" applyAlignment="1">
      <alignment horizontal="right"/>
      <protection/>
    </xf>
    <xf numFmtId="0" fontId="66" fillId="0" borderId="0" xfId="72" applyFont="1" applyBorder="1" applyAlignment="1">
      <alignment horizontal="center"/>
      <protection/>
    </xf>
    <xf numFmtId="0" fontId="66" fillId="0" borderId="0" xfId="72" applyFont="1" applyBorder="1" applyAlignment="1">
      <alignment horizontal="center" vertical="center"/>
      <protection/>
    </xf>
    <xf numFmtId="3" fontId="66" fillId="0" borderId="0" xfId="72" applyNumberFormat="1" applyFont="1" applyBorder="1" applyAlignment="1">
      <alignment horizontal="center" vertical="center"/>
      <protection/>
    </xf>
    <xf numFmtId="0" fontId="67" fillId="0" borderId="12" xfId="97" applyFont="1" applyFill="1" applyBorder="1" applyAlignment="1">
      <alignment horizontal="left" vertical="center"/>
      <protection/>
    </xf>
    <xf numFmtId="0" fontId="67" fillId="0" borderId="12" xfId="97" applyFont="1" applyFill="1" applyBorder="1" applyAlignment="1">
      <alignment horizontal="center" vertical="center"/>
      <protection/>
    </xf>
    <xf numFmtId="3" fontId="67" fillId="0" borderId="12" xfId="97" applyNumberFormat="1" applyFont="1" applyFill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3" fontId="66" fillId="0" borderId="12" xfId="97" applyNumberFormat="1" applyFont="1" applyFill="1" applyBorder="1" applyAlignment="1">
      <alignment horizontal="right" vertical="center" wrapText="1"/>
      <protection/>
    </xf>
    <xf numFmtId="3" fontId="67" fillId="0" borderId="12" xfId="97" applyNumberFormat="1" applyFont="1" applyFill="1" applyBorder="1" applyAlignment="1">
      <alignment horizontal="right" vertical="center"/>
      <protection/>
    </xf>
    <xf numFmtId="3" fontId="67" fillId="0" borderId="12" xfId="97" applyNumberFormat="1" applyFont="1" applyFill="1" applyBorder="1" applyAlignment="1">
      <alignment vertical="center"/>
      <protection/>
    </xf>
    <xf numFmtId="0" fontId="66" fillId="0" borderId="12" xfId="97" applyFont="1" applyFill="1" applyBorder="1" applyAlignment="1">
      <alignment horizontal="center" vertical="center"/>
      <protection/>
    </xf>
    <xf numFmtId="49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3" fontId="67" fillId="0" borderId="12" xfId="97" applyNumberFormat="1" applyFont="1" applyFill="1" applyBorder="1" applyAlignment="1">
      <alignment horizontal="center" vertical="center" wrapText="1"/>
      <protection/>
    </xf>
    <xf numFmtId="0" fontId="66" fillId="0" borderId="12" xfId="71" applyFont="1" applyBorder="1" applyAlignment="1">
      <alignment horizontal="left" indent="1"/>
      <protection/>
    </xf>
    <xf numFmtId="0" fontId="67" fillId="0" borderId="11" xfId="71" applyFont="1" applyBorder="1" applyAlignment="1">
      <alignment vertical="top" wrapText="1"/>
      <protection/>
    </xf>
    <xf numFmtId="0" fontId="66" fillId="0" borderId="11" xfId="71" applyFont="1" applyBorder="1" applyAlignment="1">
      <alignment vertical="top" wrapText="1"/>
      <protection/>
    </xf>
    <xf numFmtId="0" fontId="66" fillId="0" borderId="12" xfId="71" applyFont="1" applyBorder="1" applyAlignment="1">
      <alignment vertical="center" wrapText="1"/>
      <protection/>
    </xf>
    <xf numFmtId="0" fontId="66" fillId="0" borderId="23" xfId="71" applyFont="1" applyBorder="1" applyAlignment="1">
      <alignment horizontal="left" wrapText="1"/>
      <protection/>
    </xf>
    <xf numFmtId="0" fontId="66" fillId="0" borderId="12" xfId="71" applyFont="1" applyBorder="1" applyAlignment="1">
      <alignment horizontal="left" wrapText="1"/>
      <protection/>
    </xf>
    <xf numFmtId="0" fontId="67" fillId="0" borderId="19" xfId="71" applyFont="1" applyBorder="1" applyAlignment="1">
      <alignment vertical="top" wrapText="1"/>
      <protection/>
    </xf>
    <xf numFmtId="0" fontId="67" fillId="0" borderId="19" xfId="97" applyFont="1" applyFill="1" applyBorder="1" applyAlignment="1">
      <alignment horizontal="center" vertical="center"/>
      <protection/>
    </xf>
    <xf numFmtId="3" fontId="67" fillId="0" borderId="19" xfId="97" applyNumberFormat="1" applyFont="1" applyFill="1" applyBorder="1" applyAlignment="1">
      <alignment horizontal="center" vertical="center"/>
      <protection/>
    </xf>
    <xf numFmtId="3" fontId="67" fillId="0" borderId="19" xfId="97" applyNumberFormat="1" applyFont="1" applyFill="1" applyBorder="1" applyAlignment="1">
      <alignment horizontal="center" vertical="center" wrapText="1"/>
      <protection/>
    </xf>
    <xf numFmtId="3" fontId="67" fillId="0" borderId="0" xfId="97" applyNumberFormat="1" applyFont="1" applyFill="1" applyBorder="1" applyAlignment="1">
      <alignment horizontal="center" vertical="center" wrapText="1"/>
      <protection/>
    </xf>
    <xf numFmtId="0" fontId="67" fillId="0" borderId="0" xfId="64" applyFont="1" applyFill="1" applyBorder="1" applyAlignment="1">
      <alignment horizontal="center" vertical="center"/>
      <protection/>
    </xf>
    <xf numFmtId="0" fontId="67" fillId="0" borderId="53" xfId="64" applyFont="1" applyBorder="1" applyAlignment="1">
      <alignment vertical="center"/>
      <protection/>
    </xf>
    <xf numFmtId="0" fontId="67" fillId="0" borderId="54" xfId="97" applyFont="1" applyFill="1" applyBorder="1" applyAlignment="1">
      <alignment horizontal="center" vertical="center"/>
      <protection/>
    </xf>
    <xf numFmtId="3" fontId="67" fillId="0" borderId="54" xfId="64" applyNumberFormat="1" applyFont="1" applyBorder="1" applyAlignment="1">
      <alignment vertical="center"/>
      <protection/>
    </xf>
    <xf numFmtId="3" fontId="67" fillId="0" borderId="55" xfId="64" applyNumberFormat="1" applyFont="1" applyBorder="1" applyAlignment="1">
      <alignment vertical="center"/>
      <protection/>
    </xf>
    <xf numFmtId="3" fontId="67" fillId="0" borderId="0" xfId="64" applyNumberFormat="1" applyFont="1" applyBorder="1" applyAlignment="1">
      <alignment vertical="center"/>
      <protection/>
    </xf>
    <xf numFmtId="0" fontId="66" fillId="0" borderId="56" xfId="64" applyFont="1" applyBorder="1" applyAlignment="1">
      <alignment vertical="center"/>
      <protection/>
    </xf>
    <xf numFmtId="0" fontId="66" fillId="0" borderId="57" xfId="97" applyFont="1" applyFill="1" applyBorder="1" applyAlignment="1">
      <alignment horizontal="center" vertical="center"/>
      <protection/>
    </xf>
    <xf numFmtId="3" fontId="66" fillId="0" borderId="57" xfId="64" applyNumberFormat="1" applyFont="1" applyBorder="1" applyAlignment="1">
      <alignment vertical="center"/>
      <protection/>
    </xf>
    <xf numFmtId="3" fontId="66" fillId="0" borderId="58" xfId="64" applyNumberFormat="1" applyFont="1" applyBorder="1" applyAlignment="1">
      <alignment vertical="center"/>
      <protection/>
    </xf>
    <xf numFmtId="3" fontId="66" fillId="0" borderId="0" xfId="64" applyNumberFormat="1" applyFont="1" applyBorder="1" applyAlignment="1">
      <alignment vertical="center"/>
      <protection/>
    </xf>
    <xf numFmtId="0" fontId="66" fillId="0" borderId="59" xfId="64" applyFont="1" applyBorder="1" applyAlignment="1">
      <alignment vertical="center"/>
      <protection/>
    </xf>
    <xf numFmtId="0" fontId="66" fillId="0" borderId="60" xfId="97" applyFont="1" applyFill="1" applyBorder="1" applyAlignment="1">
      <alignment horizontal="center" vertical="center"/>
      <protection/>
    </xf>
    <xf numFmtId="3" fontId="66" fillId="0" borderId="60" xfId="64" applyNumberFormat="1" applyFont="1" applyBorder="1" applyAlignment="1">
      <alignment vertical="center"/>
      <protection/>
    </xf>
    <xf numFmtId="0" fontId="66" fillId="0" borderId="61" xfId="64" applyFont="1" applyBorder="1" applyAlignment="1">
      <alignment vertical="center"/>
      <protection/>
    </xf>
    <xf numFmtId="0" fontId="66" fillId="0" borderId="62" xfId="97" applyFont="1" applyFill="1" applyBorder="1" applyAlignment="1">
      <alignment horizontal="center" vertical="center"/>
      <protection/>
    </xf>
    <xf numFmtId="3" fontId="67" fillId="0" borderId="62" xfId="64" applyNumberFormat="1" applyFont="1" applyBorder="1" applyAlignment="1">
      <alignment vertical="center"/>
      <protection/>
    </xf>
    <xf numFmtId="3" fontId="66" fillId="0" borderId="62" xfId="64" applyNumberFormat="1" applyFont="1" applyBorder="1" applyAlignment="1">
      <alignment vertical="center"/>
      <protection/>
    </xf>
    <xf numFmtId="0" fontId="66" fillId="0" borderId="63" xfId="64" applyFont="1" applyBorder="1" applyAlignment="1">
      <alignment vertical="center"/>
      <protection/>
    </xf>
    <xf numFmtId="0" fontId="66" fillId="0" borderId="64" xfId="97" applyFont="1" applyFill="1" applyBorder="1" applyAlignment="1">
      <alignment horizontal="center" vertical="center"/>
      <protection/>
    </xf>
    <xf numFmtId="3" fontId="66" fillId="0" borderId="64" xfId="64" applyNumberFormat="1" applyFont="1" applyBorder="1" applyAlignment="1">
      <alignment vertical="center"/>
      <protection/>
    </xf>
    <xf numFmtId="3" fontId="67" fillId="0" borderId="64" xfId="64" applyNumberFormat="1" applyFont="1" applyBorder="1" applyAlignment="1">
      <alignment vertical="center"/>
      <protection/>
    </xf>
    <xf numFmtId="3" fontId="66" fillId="0" borderId="65" xfId="64" applyNumberFormat="1" applyFont="1" applyBorder="1" applyAlignment="1">
      <alignment vertical="center"/>
      <protection/>
    </xf>
    <xf numFmtId="0" fontId="67" fillId="0" borderId="53" xfId="64" applyFont="1" applyBorder="1" applyAlignment="1">
      <alignment vertical="center" wrapText="1"/>
      <protection/>
    </xf>
    <xf numFmtId="0" fontId="66" fillId="0" borderId="66" xfId="64" applyFont="1" applyBorder="1" applyAlignment="1">
      <alignment vertical="center"/>
      <protection/>
    </xf>
    <xf numFmtId="0" fontId="66" fillId="0" borderId="65" xfId="97" applyFont="1" applyFill="1" applyBorder="1" applyAlignment="1">
      <alignment horizontal="center" vertical="center"/>
      <protection/>
    </xf>
    <xf numFmtId="3" fontId="66" fillId="0" borderId="67" xfId="64" applyNumberFormat="1" applyFont="1" applyBorder="1" applyAlignment="1">
      <alignment vertical="center"/>
      <protection/>
    </xf>
    <xf numFmtId="0" fontId="67" fillId="4" borderId="54" xfId="64" applyFont="1" applyFill="1" applyBorder="1" applyAlignment="1">
      <alignment vertical="center"/>
      <protection/>
    </xf>
    <xf numFmtId="0" fontId="67" fillId="4" borderId="54" xfId="97" applyFont="1" applyFill="1" applyBorder="1" applyAlignment="1">
      <alignment horizontal="center" vertical="center"/>
      <protection/>
    </xf>
    <xf numFmtId="3" fontId="66" fillId="4" borderId="54" xfId="64" applyNumberFormat="1" applyFont="1" applyFill="1" applyBorder="1" applyAlignment="1">
      <alignment vertical="center"/>
      <protection/>
    </xf>
    <xf numFmtId="3" fontId="66" fillId="4" borderId="55" xfId="64" applyNumberFormat="1" applyFont="1" applyFill="1" applyBorder="1" applyAlignment="1">
      <alignment vertical="center"/>
      <protection/>
    </xf>
    <xf numFmtId="3" fontId="66" fillId="0" borderId="0" xfId="64" applyNumberFormat="1" applyFont="1" applyFill="1" applyBorder="1" applyAlignment="1">
      <alignment vertical="center"/>
      <protection/>
    </xf>
    <xf numFmtId="0" fontId="66" fillId="0" borderId="0" xfId="64" applyFont="1" applyAlignment="1">
      <alignment vertical="center"/>
      <protection/>
    </xf>
    <xf numFmtId="0" fontId="66" fillId="0" borderId="0" xfId="97" applyFont="1" applyFill="1" applyBorder="1" applyAlignment="1">
      <alignment vertical="center"/>
      <protection/>
    </xf>
    <xf numFmtId="3" fontId="66" fillId="0" borderId="0" xfId="64" applyNumberFormat="1" applyFont="1" applyAlignment="1">
      <alignment vertical="center"/>
      <protection/>
    </xf>
    <xf numFmtId="3" fontId="67" fillId="0" borderId="0" xfId="97" applyNumberFormat="1" applyFont="1" applyFill="1" applyBorder="1" applyAlignment="1">
      <alignment horizontal="center" vertical="center"/>
      <protection/>
    </xf>
    <xf numFmtId="3" fontId="66" fillId="0" borderId="68" xfId="64" applyNumberFormat="1" applyFont="1" applyBorder="1" applyAlignment="1">
      <alignment vertical="center"/>
      <protection/>
    </xf>
    <xf numFmtId="3" fontId="67" fillId="4" borderId="54" xfId="64" applyNumberFormat="1" applyFont="1" applyFill="1" applyBorder="1" applyAlignment="1">
      <alignment vertical="center"/>
      <protection/>
    </xf>
    <xf numFmtId="3" fontId="67" fillId="4" borderId="55" xfId="64" applyNumberFormat="1" applyFont="1" applyFill="1" applyBorder="1" applyAlignment="1">
      <alignment vertical="center"/>
      <protection/>
    </xf>
    <xf numFmtId="3" fontId="67" fillId="0" borderId="0" xfId="64" applyNumberFormat="1" applyFont="1" applyFill="1" applyBorder="1" applyAlignment="1">
      <alignment vertical="center"/>
      <protection/>
    </xf>
    <xf numFmtId="3" fontId="67" fillId="0" borderId="54" xfId="64" applyNumberFormat="1" applyFont="1" applyFill="1" applyBorder="1" applyAlignment="1">
      <alignment vertical="center"/>
      <protection/>
    </xf>
    <xf numFmtId="3" fontId="67" fillId="0" borderId="55" xfId="64" applyNumberFormat="1" applyFont="1" applyFill="1" applyBorder="1" applyAlignment="1">
      <alignment vertical="center"/>
      <protection/>
    </xf>
    <xf numFmtId="3" fontId="66" fillId="0" borderId="62" xfId="64" applyNumberFormat="1" applyFont="1" applyFill="1" applyBorder="1" applyAlignment="1">
      <alignment vertical="center"/>
      <protection/>
    </xf>
    <xf numFmtId="3" fontId="66" fillId="0" borderId="30" xfId="64" applyNumberFormat="1" applyFont="1" applyFill="1" applyBorder="1" applyAlignment="1">
      <alignment vertical="center"/>
      <protection/>
    </xf>
    <xf numFmtId="49" fontId="66" fillId="0" borderId="0" xfId="64" applyNumberFormat="1" applyFont="1" applyBorder="1" applyAlignment="1">
      <alignment vertical="center"/>
      <protection/>
    </xf>
    <xf numFmtId="3" fontId="66" fillId="0" borderId="41" xfId="64" applyNumberFormat="1" applyFont="1" applyBorder="1" applyAlignment="1">
      <alignment vertical="center"/>
      <protection/>
    </xf>
    <xf numFmtId="3" fontId="66" fillId="0" borderId="69" xfId="64" applyNumberFormat="1" applyFont="1" applyBorder="1" applyAlignment="1">
      <alignment vertical="center"/>
      <protection/>
    </xf>
    <xf numFmtId="0" fontId="66" fillId="0" borderId="57" xfId="64" applyFont="1" applyBorder="1" applyAlignment="1">
      <alignment vertical="center"/>
      <protection/>
    </xf>
    <xf numFmtId="0" fontId="67" fillId="0" borderId="57" xfId="64" applyFont="1" applyBorder="1" applyAlignment="1">
      <alignment horizontal="center" vertical="center"/>
      <protection/>
    </xf>
    <xf numFmtId="3" fontId="66" fillId="0" borderId="58" xfId="64" applyNumberFormat="1" applyFont="1" applyFill="1" applyBorder="1" applyAlignment="1">
      <alignment vertical="center"/>
      <protection/>
    </xf>
    <xf numFmtId="0" fontId="66" fillId="0" borderId="64" xfId="64" applyFont="1" applyBorder="1" applyAlignment="1">
      <alignment vertical="center"/>
      <protection/>
    </xf>
    <xf numFmtId="0" fontId="67" fillId="0" borderId="64" xfId="64" applyFont="1" applyBorder="1" applyAlignment="1">
      <alignment horizontal="center" vertical="center"/>
      <protection/>
    </xf>
    <xf numFmtId="3" fontId="66" fillId="0" borderId="68" xfId="64" applyNumberFormat="1" applyFont="1" applyFill="1" applyBorder="1" applyAlignment="1">
      <alignment vertical="center"/>
      <protection/>
    </xf>
    <xf numFmtId="11" fontId="66" fillId="0" borderId="64" xfId="64" applyNumberFormat="1" applyFont="1" applyBorder="1" applyAlignment="1">
      <alignment vertical="center"/>
      <protection/>
    </xf>
    <xf numFmtId="0" fontId="66" fillId="0" borderId="0" xfId="64" applyFont="1" applyFill="1" applyAlignment="1">
      <alignment vertical="center"/>
      <protection/>
    </xf>
    <xf numFmtId="0" fontId="67" fillId="0" borderId="54" xfId="64" applyFont="1" applyBorder="1" applyAlignment="1">
      <alignment horizontal="center" vertical="center"/>
      <protection/>
    </xf>
    <xf numFmtId="0" fontId="66" fillId="0" borderId="57" xfId="64" applyFont="1" applyBorder="1" applyAlignment="1">
      <alignment horizontal="center" vertical="center"/>
      <protection/>
    </xf>
    <xf numFmtId="3" fontId="66" fillId="0" borderId="57" xfId="64" applyNumberFormat="1" applyFont="1" applyFill="1" applyBorder="1" applyAlignment="1">
      <alignment vertical="center"/>
      <protection/>
    </xf>
    <xf numFmtId="0" fontId="66" fillId="0" borderId="70" xfId="64" applyFont="1" applyBorder="1" applyAlignment="1">
      <alignment vertical="center"/>
      <protection/>
    </xf>
    <xf numFmtId="0" fontId="66" fillId="0" borderId="71" xfId="64" applyFont="1" applyBorder="1" applyAlignment="1">
      <alignment horizontal="center" vertical="center"/>
      <protection/>
    </xf>
    <xf numFmtId="3" fontId="66" fillId="0" borderId="71" xfId="64" applyNumberFormat="1" applyFont="1" applyBorder="1" applyAlignment="1">
      <alignment vertical="center"/>
      <protection/>
    </xf>
    <xf numFmtId="3" fontId="66" fillId="0" borderId="71" xfId="64" applyNumberFormat="1" applyFont="1" applyFill="1" applyBorder="1" applyAlignment="1">
      <alignment vertical="center"/>
      <protection/>
    </xf>
    <xf numFmtId="0" fontId="67" fillId="0" borderId="72" xfId="64" applyFont="1" applyBorder="1" applyAlignment="1">
      <alignment vertical="center"/>
      <protection/>
    </xf>
    <xf numFmtId="0" fontId="67" fillId="0" borderId="73" xfId="64" applyFont="1" applyBorder="1" applyAlignment="1">
      <alignment horizontal="center" vertical="center"/>
      <protection/>
    </xf>
    <xf numFmtId="3" fontId="67" fillId="0" borderId="73" xfId="64" applyNumberFormat="1" applyFont="1" applyBorder="1" applyAlignment="1">
      <alignment vertical="center"/>
      <protection/>
    </xf>
    <xf numFmtId="3" fontId="67" fillId="0" borderId="73" xfId="64" applyNumberFormat="1" applyFont="1" applyFill="1" applyBorder="1" applyAlignment="1">
      <alignment vertical="center"/>
      <protection/>
    </xf>
    <xf numFmtId="0" fontId="67" fillId="4" borderId="53" xfId="64" applyFont="1" applyFill="1" applyBorder="1" applyAlignment="1">
      <alignment vertical="center"/>
      <protection/>
    </xf>
    <xf numFmtId="3" fontId="3" fillId="0" borderId="0" xfId="0" applyNumberFormat="1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75" fillId="0" borderId="12" xfId="0" applyFont="1" applyBorder="1" applyAlignment="1">
      <alignment vertical="center"/>
    </xf>
    <xf numFmtId="3" fontId="69" fillId="0" borderId="12" xfId="0" applyNumberFormat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75" fillId="0" borderId="34" xfId="0" applyFont="1" applyBorder="1" applyAlignment="1">
      <alignment vertical="center"/>
    </xf>
    <xf numFmtId="3" fontId="69" fillId="0" borderId="3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72" fillId="0" borderId="25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75" fillId="0" borderId="11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76" fillId="0" borderId="28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0" fontId="10" fillId="0" borderId="0" xfId="90">
      <alignment/>
      <protection/>
    </xf>
    <xf numFmtId="0" fontId="10" fillId="0" borderId="19" xfId="90" applyBorder="1">
      <alignment/>
      <protection/>
    </xf>
    <xf numFmtId="0" fontId="13" fillId="0" borderId="19" xfId="90" applyFont="1" applyBorder="1" applyAlignment="1">
      <alignment horizontal="right"/>
      <protection/>
    </xf>
    <xf numFmtId="0" fontId="34" fillId="0" borderId="12" xfId="90" applyFont="1" applyBorder="1" applyAlignment="1">
      <alignment horizontal="center" vertical="center"/>
      <protection/>
    </xf>
    <xf numFmtId="0" fontId="34" fillId="0" borderId="12" xfId="90" applyFont="1" applyFill="1" applyBorder="1" applyAlignment="1">
      <alignment horizontal="center" vertical="center"/>
      <protection/>
    </xf>
    <xf numFmtId="3" fontId="35" fillId="16" borderId="11" xfId="93" applyNumberFormat="1" applyFont="1" applyFill="1" applyBorder="1" applyAlignment="1">
      <alignment horizontal="right" vertical="center"/>
      <protection/>
    </xf>
    <xf numFmtId="0" fontId="58" fillId="0" borderId="12" xfId="93" applyFont="1" applyFill="1" applyBorder="1" applyAlignment="1">
      <alignment vertical="center"/>
      <protection/>
    </xf>
    <xf numFmtId="3" fontId="35" fillId="0" borderId="12" xfId="93" applyNumberFormat="1" applyFont="1" applyFill="1" applyBorder="1" applyAlignment="1">
      <alignment vertical="center"/>
      <protection/>
    </xf>
    <xf numFmtId="3" fontId="56" fillId="16" borderId="12" xfId="93" applyNumberFormat="1" applyFont="1" applyFill="1" applyBorder="1" applyAlignment="1">
      <alignment vertical="center"/>
      <protection/>
    </xf>
    <xf numFmtId="3" fontId="58" fillId="0" borderId="11" xfId="93" applyNumberFormat="1" applyFont="1" applyFill="1" applyBorder="1" applyAlignment="1">
      <alignment horizontal="right" vertical="center" wrapText="1"/>
      <protection/>
    </xf>
    <xf numFmtId="0" fontId="58" fillId="0" borderId="42" xfId="93" applyFont="1" applyFill="1" applyBorder="1" applyAlignment="1">
      <alignment horizontal="center" vertical="center" wrapText="1"/>
      <protection/>
    </xf>
    <xf numFmtId="3" fontId="10" fillId="16" borderId="12" xfId="93" applyNumberFormat="1" applyFill="1" applyBorder="1" applyAlignment="1">
      <alignment vertical="center"/>
      <protection/>
    </xf>
    <xf numFmtId="3" fontId="60" fillId="16" borderId="12" xfId="93" applyNumberFormat="1" applyFont="1" applyFill="1" applyBorder="1" applyAlignment="1">
      <alignment horizontal="right" vertical="center" wrapText="1"/>
      <protection/>
    </xf>
    <xf numFmtId="0" fontId="0" fillId="0" borderId="10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wrapText="1"/>
    </xf>
    <xf numFmtId="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3" fontId="45" fillId="0" borderId="12" xfId="0" applyNumberFormat="1" applyFont="1" applyBorder="1" applyAlignment="1">
      <alignment/>
    </xf>
    <xf numFmtId="3" fontId="1" fillId="16" borderId="13" xfId="83" applyNumberFormat="1" applyFont="1" applyFill="1" applyBorder="1" applyAlignment="1">
      <alignment/>
      <protection/>
    </xf>
    <xf numFmtId="49" fontId="3" fillId="0" borderId="12" xfId="8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 vertical="top" wrapText="1"/>
    </xf>
    <xf numFmtId="3" fontId="67" fillId="0" borderId="21" xfId="71" applyNumberFormat="1" applyFont="1" applyBorder="1" applyAlignment="1">
      <alignment vertical="center"/>
      <protection/>
    </xf>
    <xf numFmtId="4" fontId="67" fillId="0" borderId="21" xfId="71" applyNumberFormat="1" applyFont="1" applyBorder="1" applyAlignment="1">
      <alignment horizontal="center" vertical="center"/>
      <protection/>
    </xf>
    <xf numFmtId="3" fontId="35" fillId="0" borderId="42" xfId="77" applyNumberFormat="1" applyFont="1" applyBorder="1" applyAlignment="1">
      <alignment horizontal="right" vertical="center"/>
      <protection/>
    </xf>
    <xf numFmtId="3" fontId="35" fillId="0" borderId="47" xfId="77" applyNumberFormat="1" applyFont="1" applyBorder="1" applyAlignment="1">
      <alignment horizontal="right" vertical="center" wrapText="1"/>
      <protection/>
    </xf>
    <xf numFmtId="3" fontId="34" fillId="0" borderId="47" xfId="77" applyNumberFormat="1" applyFont="1" applyBorder="1" applyAlignment="1">
      <alignment horizontal="right" vertical="center" wrapText="1"/>
      <protection/>
    </xf>
    <xf numFmtId="0" fontId="35" fillId="0" borderId="11" xfId="0" applyFont="1" applyBorder="1" applyAlignment="1">
      <alignment horizontal="left" vertical="center" wrapText="1"/>
    </xf>
    <xf numFmtId="9" fontId="1" fillId="0" borderId="14" xfId="86" applyNumberFormat="1" applyFont="1" applyFill="1" applyBorder="1" applyAlignment="1">
      <alignment vertical="center"/>
      <protection/>
    </xf>
    <xf numFmtId="9" fontId="3" fillId="0" borderId="14" xfId="86" applyNumberFormat="1" applyFont="1" applyFill="1" applyBorder="1">
      <alignment/>
      <protection/>
    </xf>
    <xf numFmtId="9" fontId="2" fillId="0" borderId="18" xfId="86" applyNumberFormat="1" applyFont="1" applyFill="1" applyBorder="1">
      <alignment/>
      <protection/>
    </xf>
    <xf numFmtId="9" fontId="2" fillId="0" borderId="11" xfId="86" applyNumberFormat="1" applyFont="1" applyFill="1" applyBorder="1">
      <alignment/>
      <protection/>
    </xf>
    <xf numFmtId="9" fontId="1" fillId="0" borderId="14" xfId="0" applyNumberFormat="1" applyFont="1" applyBorder="1" applyAlignment="1">
      <alignment vertical="center"/>
    </xf>
    <xf numFmtId="3" fontId="8" fillId="0" borderId="14" xfId="0" applyNumberFormat="1" applyFont="1" applyFill="1" applyBorder="1" applyAlignment="1">
      <alignment/>
    </xf>
    <xf numFmtId="9" fontId="8" fillId="0" borderId="12" xfId="104" applyNumberFormat="1" applyFont="1" applyFill="1" applyBorder="1" applyAlignment="1">
      <alignment horizontal="right"/>
    </xf>
    <xf numFmtId="9" fontId="43" fillId="0" borderId="10" xfId="104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9" fillId="0" borderId="10" xfId="104" applyNumberFormat="1" applyFont="1" applyFill="1" applyBorder="1" applyAlignment="1">
      <alignment horizontal="right"/>
    </xf>
    <xf numFmtId="9" fontId="9" fillId="0" borderId="12" xfId="104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1" fillId="0" borderId="14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/>
    </xf>
    <xf numFmtId="9" fontId="2" fillId="0" borderId="14" xfId="83" applyNumberFormat="1" applyFont="1" applyBorder="1" applyAlignment="1">
      <alignment/>
      <protection/>
    </xf>
    <xf numFmtId="0" fontId="0" fillId="0" borderId="12" xfId="0" applyFont="1" applyFill="1" applyBorder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13" fillId="0" borderId="0" xfId="82" applyFont="1" applyBorder="1" applyAlignment="1">
      <alignment horizontal="center"/>
      <protection/>
    </xf>
    <xf numFmtId="0" fontId="0" fillId="0" borderId="10" xfId="0" applyFont="1" applyFill="1" applyBorder="1" applyAlignment="1">
      <alignment vertical="center"/>
    </xf>
    <xf numFmtId="0" fontId="58" fillId="19" borderId="12" xfId="93" applyFont="1" applyFill="1" applyBorder="1" applyAlignment="1">
      <alignment vertical="center"/>
      <protection/>
    </xf>
    <xf numFmtId="0" fontId="69" fillId="0" borderId="12" xfId="0" applyFont="1" applyFill="1" applyBorder="1" applyAlignment="1">
      <alignment horizontal="left"/>
    </xf>
    <xf numFmtId="0" fontId="49" fillId="0" borderId="27" xfId="0" applyFont="1" applyFill="1" applyBorder="1" applyAlignment="1">
      <alignment horizontal="left" vertical="center"/>
    </xf>
    <xf numFmtId="3" fontId="70" fillId="0" borderId="11" xfId="0" applyNumberFormat="1" applyFont="1" applyBorder="1" applyAlignment="1">
      <alignment horizontal="right" vertical="center"/>
    </xf>
    <xf numFmtId="0" fontId="49" fillId="0" borderId="1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2" xfId="0" applyFont="1" applyFill="1" applyBorder="1" applyAlignment="1">
      <alignment horizontal="left"/>
    </xf>
    <xf numFmtId="0" fontId="13" fillId="0" borderId="0" xfId="82" applyFont="1" applyBorder="1" applyAlignment="1">
      <alignment horizontal="center" vertical="center"/>
      <protection/>
    </xf>
    <xf numFmtId="0" fontId="36" fillId="0" borderId="0" xfId="82" applyFont="1" applyBorder="1">
      <alignment/>
      <protection/>
    </xf>
    <xf numFmtId="49" fontId="1" fillId="0" borderId="11" xfId="83" applyNumberFormat="1" applyFont="1" applyFill="1" applyBorder="1" applyAlignment="1">
      <alignment vertical="center" wrapText="1"/>
      <protection/>
    </xf>
    <xf numFmtId="3" fontId="38" fillId="0" borderId="12" xfId="82" applyNumberFormat="1" applyFont="1" applyBorder="1">
      <alignment/>
      <protection/>
    </xf>
    <xf numFmtId="3" fontId="37" fillId="0" borderId="35" xfId="82" applyNumberFormat="1" applyFont="1" applyBorder="1">
      <alignment/>
      <protection/>
    </xf>
    <xf numFmtId="3" fontId="37" fillId="0" borderId="12" xfId="83" applyNumberFormat="1" applyFont="1" applyBorder="1" applyAlignment="1">
      <alignment/>
      <protection/>
    </xf>
    <xf numFmtId="3" fontId="37" fillId="0" borderId="21" xfId="83" applyNumberFormat="1" applyFont="1" applyBorder="1" applyAlignment="1">
      <alignment/>
      <protection/>
    </xf>
    <xf numFmtId="3" fontId="36" fillId="0" borderId="15" xfId="83" applyNumberFormat="1" applyFont="1" applyBorder="1" applyAlignment="1">
      <alignment/>
      <protection/>
    </xf>
    <xf numFmtId="3" fontId="37" fillId="0" borderId="11" xfId="83" applyNumberFormat="1" applyFont="1" applyBorder="1" applyAlignment="1">
      <alignment/>
      <protection/>
    </xf>
    <xf numFmtId="3" fontId="37" fillId="0" borderId="10" xfId="83" applyNumberFormat="1" applyFont="1" applyBorder="1" applyAlignment="1">
      <alignment/>
      <protection/>
    </xf>
    <xf numFmtId="3" fontId="33" fillId="0" borderId="15" xfId="83" applyNumberFormat="1" applyFont="1" applyBorder="1" applyAlignment="1">
      <alignment/>
      <protection/>
    </xf>
    <xf numFmtId="3" fontId="37" fillId="0" borderId="18" xfId="83" applyNumberFormat="1" applyFont="1" applyBorder="1" applyAlignment="1">
      <alignment/>
      <protection/>
    </xf>
    <xf numFmtId="3" fontId="37" fillId="0" borderId="15" xfId="83" applyNumberFormat="1" applyFont="1" applyBorder="1" applyAlignment="1">
      <alignment/>
      <protection/>
    </xf>
    <xf numFmtId="3" fontId="33" fillId="0" borderId="33" xfId="83" applyNumberFormat="1" applyFont="1" applyBorder="1" applyAlignment="1">
      <alignment/>
      <protection/>
    </xf>
    <xf numFmtId="3" fontId="37" fillId="0" borderId="14" xfId="83" applyNumberFormat="1" applyFont="1" applyBorder="1" applyAlignment="1">
      <alignment/>
      <protection/>
    </xf>
    <xf numFmtId="3" fontId="37" fillId="0" borderId="25" xfId="83" applyNumberFormat="1" applyFont="1" applyBorder="1" applyAlignment="1">
      <alignment/>
      <protection/>
    </xf>
    <xf numFmtId="3" fontId="37" fillId="0" borderId="37" xfId="83" applyNumberFormat="1" applyFont="1" applyBorder="1" applyAlignment="1">
      <alignment/>
      <protection/>
    </xf>
    <xf numFmtId="3" fontId="34" fillId="0" borderId="25" xfId="83" applyNumberFormat="1" applyFont="1" applyBorder="1" applyAlignment="1">
      <alignment vertical="center"/>
      <protection/>
    </xf>
    <xf numFmtId="3" fontId="33" fillId="0" borderId="34" xfId="83" applyNumberFormat="1" applyFont="1" applyBorder="1" applyAlignment="1">
      <alignment/>
      <protection/>
    </xf>
    <xf numFmtId="3" fontId="33" fillId="0" borderId="28" xfId="82" applyNumberFormat="1" applyFont="1" applyBorder="1" applyAlignment="1">
      <alignment vertical="center"/>
      <protection/>
    </xf>
    <xf numFmtId="3" fontId="37" fillId="0" borderId="12" xfId="84" applyNumberFormat="1" applyFont="1" applyBorder="1" applyAlignment="1">
      <alignment/>
      <protection/>
    </xf>
    <xf numFmtId="3" fontId="37" fillId="0" borderId="27" xfId="0" applyNumberFormat="1" applyFont="1" applyBorder="1" applyAlignment="1">
      <alignment/>
    </xf>
    <xf numFmtId="3" fontId="37" fillId="0" borderId="27" xfId="82" applyNumberFormat="1" applyFont="1" applyBorder="1">
      <alignment/>
      <protection/>
    </xf>
    <xf numFmtId="3" fontId="37" fillId="0" borderId="23" xfId="82" applyNumberFormat="1" applyFont="1" applyBorder="1">
      <alignment/>
      <protection/>
    </xf>
    <xf numFmtId="3" fontId="37" fillId="0" borderId="17" xfId="82" applyNumberFormat="1" applyFont="1" applyBorder="1">
      <alignment/>
      <protection/>
    </xf>
    <xf numFmtId="3" fontId="34" fillId="0" borderId="22" xfId="82" applyNumberFormat="1" applyFont="1" applyBorder="1" applyAlignment="1">
      <alignment vertical="center"/>
      <protection/>
    </xf>
    <xf numFmtId="3" fontId="0" fillId="0" borderId="0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37" fillId="0" borderId="50" xfId="82" applyNumberFormat="1" applyFont="1" applyBorder="1">
      <alignment/>
      <protection/>
    </xf>
    <xf numFmtId="3" fontId="37" fillId="0" borderId="22" xfId="82" applyNumberFormat="1" applyFont="1" applyBorder="1">
      <alignment/>
      <protection/>
    </xf>
    <xf numFmtId="0" fontId="37" fillId="0" borderId="23" xfId="83" applyFont="1" applyBorder="1" applyAlignment="1">
      <alignment/>
      <protection/>
    </xf>
    <xf numFmtId="0" fontId="37" fillId="0" borderId="37" xfId="82" applyFont="1" applyBorder="1">
      <alignment/>
      <protection/>
    </xf>
    <xf numFmtId="9" fontId="1" fillId="0" borderId="14" xfId="0" applyNumberFormat="1" applyFont="1" applyBorder="1" applyAlignment="1">
      <alignment/>
    </xf>
    <xf numFmtId="49" fontId="1" fillId="0" borderId="16" xfId="83" applyNumberFormat="1" applyFont="1" applyBorder="1" applyAlignment="1">
      <alignment horizontal="center" vertical="center" wrapText="1"/>
      <protection/>
    </xf>
    <xf numFmtId="49" fontId="1" fillId="0" borderId="10" xfId="83" applyNumberFormat="1" applyFont="1" applyBorder="1" applyAlignment="1">
      <alignment horizontal="center" vertical="center" wrapText="1"/>
      <protection/>
    </xf>
    <xf numFmtId="0" fontId="33" fillId="0" borderId="10" xfId="91" applyFont="1" applyBorder="1" applyAlignment="1">
      <alignment horizontal="center" vertical="center" wrapText="1"/>
      <protection/>
    </xf>
    <xf numFmtId="3" fontId="2" fillId="0" borderId="16" xfId="83" applyNumberFormat="1" applyFont="1" applyBorder="1" applyAlignment="1">
      <alignment horizontal="right" vertical="center" wrapText="1"/>
      <protection/>
    </xf>
    <xf numFmtId="3" fontId="49" fillId="0" borderId="11" xfId="91" applyNumberFormat="1" applyFont="1" applyBorder="1">
      <alignment/>
      <protection/>
    </xf>
    <xf numFmtId="3" fontId="42" fillId="0" borderId="11" xfId="91" applyNumberFormat="1" applyFont="1" applyBorder="1" applyAlignment="1">
      <alignment vertical="center"/>
      <protection/>
    </xf>
    <xf numFmtId="0" fontId="49" fillId="0" borderId="40" xfId="91" applyFont="1" applyBorder="1">
      <alignment/>
      <protection/>
    </xf>
    <xf numFmtId="0" fontId="49" fillId="0" borderId="74" xfId="91" applyFont="1" applyBorder="1">
      <alignment/>
      <protection/>
    </xf>
    <xf numFmtId="0" fontId="49" fillId="0" borderId="44" xfId="91" applyFont="1" applyBorder="1">
      <alignment/>
      <protection/>
    </xf>
    <xf numFmtId="0" fontId="49" fillId="0" borderId="27" xfId="91" applyFont="1" applyBorder="1">
      <alignment/>
      <protection/>
    </xf>
    <xf numFmtId="0" fontId="49" fillId="0" borderId="19" xfId="91" applyFont="1" applyBorder="1">
      <alignment/>
      <protection/>
    </xf>
    <xf numFmtId="0" fontId="49" fillId="0" borderId="41" xfId="91" applyFont="1" applyBorder="1">
      <alignment/>
      <protection/>
    </xf>
    <xf numFmtId="0" fontId="4" fillId="0" borderId="12" xfId="84" applyFont="1" applyBorder="1" applyAlignment="1">
      <alignment/>
      <protection/>
    </xf>
    <xf numFmtId="0" fontId="4" fillId="0" borderId="10" xfId="84" applyFont="1" applyBorder="1" applyAlignment="1">
      <alignment/>
      <protection/>
    </xf>
    <xf numFmtId="3" fontId="4" fillId="16" borderId="12" xfId="83" applyNumberFormat="1" applyFont="1" applyFill="1" applyBorder="1" applyAlignment="1">
      <alignment/>
      <protection/>
    </xf>
    <xf numFmtId="3" fontId="4" fillId="16" borderId="11" xfId="83" applyNumberFormat="1" applyFont="1" applyFill="1" applyBorder="1" applyAlignment="1">
      <alignment/>
      <protection/>
    </xf>
    <xf numFmtId="3" fontId="4" fillId="16" borderId="14" xfId="83" applyNumberFormat="1" applyFont="1" applyFill="1" applyBorder="1" applyAlignment="1">
      <alignment/>
      <protection/>
    </xf>
    <xf numFmtId="3" fontId="1" fillId="0" borderId="33" xfId="83" applyNumberFormat="1" applyFont="1" applyFill="1" applyBorder="1" applyAlignment="1">
      <alignment/>
      <protection/>
    </xf>
    <xf numFmtId="3" fontId="1" fillId="0" borderId="22" xfId="83" applyNumberFormat="1" applyFont="1" applyFill="1" applyBorder="1" applyAlignment="1">
      <alignment/>
      <protection/>
    </xf>
    <xf numFmtId="3" fontId="2" fillId="0" borderId="27" xfId="83" applyNumberFormat="1" applyFont="1" applyFill="1" applyBorder="1" applyAlignment="1">
      <alignment/>
      <protection/>
    </xf>
    <xf numFmtId="3" fontId="2" fillId="0" borderId="46" xfId="83" applyNumberFormat="1" applyFont="1" applyFill="1" applyBorder="1" applyAlignment="1">
      <alignment/>
      <protection/>
    </xf>
    <xf numFmtId="3" fontId="1" fillId="0" borderId="39" xfId="83" applyNumberFormat="1" applyFont="1" applyFill="1" applyBorder="1" applyAlignment="1">
      <alignment/>
      <protection/>
    </xf>
    <xf numFmtId="3" fontId="3" fillId="0" borderId="1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35" fillId="0" borderId="13" xfId="77" applyNumberFormat="1" applyFont="1" applyFill="1" applyBorder="1" applyAlignment="1">
      <alignment horizontal="right" vertical="center" wrapText="1"/>
      <protection/>
    </xf>
    <xf numFmtId="3" fontId="34" fillId="0" borderId="13" xfId="77" applyNumberFormat="1" applyFont="1" applyFill="1" applyBorder="1" applyAlignment="1">
      <alignment horizontal="right" vertical="center" wrapText="1"/>
      <protection/>
    </xf>
    <xf numFmtId="3" fontId="35" fillId="0" borderId="47" xfId="77" applyNumberFormat="1" applyFont="1" applyFill="1" applyBorder="1" applyAlignment="1">
      <alignment horizontal="right" vertical="center" wrapText="1"/>
      <protection/>
    </xf>
    <xf numFmtId="3" fontId="34" fillId="0" borderId="47" xfId="77" applyNumberFormat="1" applyFont="1" applyFill="1" applyBorder="1" applyAlignment="1">
      <alignment horizontal="right" vertical="center" wrapText="1"/>
      <protection/>
    </xf>
    <xf numFmtId="3" fontId="35" fillId="0" borderId="23" xfId="77" applyNumberFormat="1" applyFont="1" applyFill="1" applyBorder="1" applyAlignment="1">
      <alignment horizontal="right" vertical="center"/>
      <protection/>
    </xf>
    <xf numFmtId="3" fontId="35" fillId="0" borderId="12" xfId="77" applyNumberFormat="1" applyFont="1" applyFill="1" applyBorder="1" applyAlignment="1">
      <alignment horizontal="right" vertical="center"/>
      <protection/>
    </xf>
    <xf numFmtId="3" fontId="35" fillId="0" borderId="12" xfId="77" applyNumberFormat="1" applyFont="1" applyFill="1" applyBorder="1" applyAlignment="1">
      <alignment vertical="center"/>
      <protection/>
    </xf>
    <xf numFmtId="0" fontId="35" fillId="0" borderId="12" xfId="0" applyFont="1" applyBorder="1" applyAlignment="1">
      <alignment wrapText="1"/>
    </xf>
    <xf numFmtId="3" fontId="35" fillId="0" borderId="12" xfId="0" applyNumberFormat="1" applyFon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0" fillId="0" borderId="12" xfId="93" applyNumberFormat="1" applyFill="1" applyBorder="1" applyAlignment="1">
      <alignment vertical="center"/>
      <protection/>
    </xf>
    <xf numFmtId="49" fontId="1" fillId="0" borderId="13" xfId="83" applyNumberFormat="1" applyFont="1" applyFill="1" applyBorder="1" applyAlignment="1">
      <alignment horizontal="center" vertical="center" wrapText="1"/>
      <protection/>
    </xf>
    <xf numFmtId="49" fontId="1" fillId="0" borderId="25" xfId="83" applyNumberFormat="1" applyFont="1" applyFill="1" applyBorder="1" applyAlignment="1">
      <alignment horizontal="center" vertical="center" wrapText="1"/>
      <protection/>
    </xf>
    <xf numFmtId="49" fontId="1" fillId="0" borderId="13" xfId="83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3" fillId="0" borderId="0" xfId="82" applyFont="1" applyBorder="1" applyAlignment="1">
      <alignment horizontal="center"/>
      <protection/>
    </xf>
    <xf numFmtId="0" fontId="13" fillId="0" borderId="13" xfId="8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13" fillId="0" borderId="0" xfId="82" applyFont="1" applyBorder="1" applyAlignment="1">
      <alignment horizontal="center" vertical="center" wrapText="1"/>
      <protection/>
    </xf>
    <xf numFmtId="0" fontId="1" fillId="0" borderId="0" xfId="83" applyFont="1" applyBorder="1" applyAlignment="1">
      <alignment horizontal="center"/>
      <protection/>
    </xf>
    <xf numFmtId="0" fontId="0" fillId="0" borderId="0" xfId="83" applyAlignment="1">
      <alignment/>
      <protection/>
    </xf>
    <xf numFmtId="0" fontId="0" fillId="0" borderId="0" xfId="0" applyAlignment="1">
      <alignment/>
    </xf>
    <xf numFmtId="0" fontId="1" fillId="0" borderId="13" xfId="83" applyFont="1" applyBorder="1" applyAlignment="1">
      <alignment horizontal="center" vertical="center" wrapText="1"/>
      <protection/>
    </xf>
    <xf numFmtId="0" fontId="1" fillId="0" borderId="11" xfId="83" applyFont="1" applyBorder="1" applyAlignment="1">
      <alignment horizontal="center" vertical="center" wrapText="1"/>
      <protection/>
    </xf>
    <xf numFmtId="0" fontId="1" fillId="0" borderId="13" xfId="83" applyFont="1" applyBorder="1" applyAlignment="1">
      <alignment horizontal="center" vertical="center"/>
      <protection/>
    </xf>
    <xf numFmtId="0" fontId="0" fillId="0" borderId="11" xfId="83" applyBorder="1" applyAlignment="1">
      <alignment horizontal="center" vertical="center"/>
      <protection/>
    </xf>
    <xf numFmtId="3" fontId="1" fillId="0" borderId="13" xfId="8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49" fontId="1" fillId="0" borderId="11" xfId="83" applyNumberFormat="1" applyFont="1" applyFill="1" applyBorder="1" applyAlignment="1">
      <alignment horizontal="center" vertical="center" wrapText="1"/>
      <protection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8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49" fontId="1" fillId="0" borderId="10" xfId="83" applyNumberFormat="1" applyFont="1" applyFill="1" applyBorder="1" applyAlignment="1">
      <alignment horizontal="center" vertical="center" wrapText="1"/>
      <protection/>
    </xf>
    <xf numFmtId="49" fontId="1" fillId="0" borderId="14" xfId="83" applyNumberFormat="1" applyFont="1" applyFill="1" applyBorder="1" applyAlignment="1">
      <alignment horizontal="center" vertical="center" wrapText="1"/>
      <protection/>
    </xf>
    <xf numFmtId="2" fontId="1" fillId="0" borderId="0" xfId="86" applyNumberFormat="1" applyFont="1" applyBorder="1" applyAlignment="1">
      <alignment horizontal="center"/>
      <protection/>
    </xf>
    <xf numFmtId="2" fontId="0" fillId="0" borderId="0" xfId="86" applyNumberFormat="1" applyAlignment="1">
      <alignment/>
      <protection/>
    </xf>
    <xf numFmtId="0" fontId="0" fillId="0" borderId="0" xfId="86" applyAlignment="1">
      <alignment/>
      <protection/>
    </xf>
    <xf numFmtId="0" fontId="3" fillId="0" borderId="13" xfId="86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center" vertical="center" wrapText="1"/>
      <protection/>
    </xf>
    <xf numFmtId="0" fontId="3" fillId="0" borderId="14" xfId="86" applyFont="1" applyFill="1" applyBorder="1" applyAlignment="1">
      <alignment horizontal="center" vertical="center" wrapText="1"/>
      <protection/>
    </xf>
    <xf numFmtId="0" fontId="1" fillId="0" borderId="0" xfId="86" applyFont="1" applyBorder="1" applyAlignment="1">
      <alignment horizontal="center"/>
      <protection/>
    </xf>
    <xf numFmtId="0" fontId="1" fillId="0" borderId="13" xfId="86" applyFont="1" applyFill="1" applyBorder="1" applyAlignment="1">
      <alignment horizontal="center" vertical="center"/>
      <protection/>
    </xf>
    <xf numFmtId="0" fontId="10" fillId="0" borderId="10" xfId="73" applyFill="1" applyBorder="1" applyAlignment="1">
      <alignment horizontal="center" vertical="center"/>
      <protection/>
    </xf>
    <xf numFmtId="0" fontId="10" fillId="0" borderId="14" xfId="73" applyFill="1" applyBorder="1" applyAlignment="1">
      <alignment horizontal="center" vertical="center"/>
      <protection/>
    </xf>
    <xf numFmtId="0" fontId="0" fillId="0" borderId="10" xfId="83" applyFill="1" applyBorder="1" applyAlignment="1">
      <alignment horizontal="center" vertical="center" wrapText="1"/>
      <protection/>
    </xf>
    <xf numFmtId="0" fontId="0" fillId="0" borderId="14" xfId="86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9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94" applyFont="1" applyFill="1" applyAlignment="1">
      <alignment horizontal="center" vertical="center"/>
      <protection/>
    </xf>
    <xf numFmtId="0" fontId="14" fillId="0" borderId="0" xfId="94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8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9" fillId="0" borderId="40" xfId="91" applyFont="1" applyBorder="1" applyAlignment="1">
      <alignment horizontal="center" vertical="center"/>
      <protection/>
    </xf>
    <xf numFmtId="0" fontId="10" fillId="0" borderId="16" xfId="9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9" fillId="0" borderId="40" xfId="91" applyFont="1" applyBorder="1" applyAlignment="1">
      <alignment horizontal="center" vertical="center" wrapText="1"/>
      <protection/>
    </xf>
    <xf numFmtId="0" fontId="49" fillId="0" borderId="44" xfId="91" applyFont="1" applyBorder="1" applyAlignment="1">
      <alignment horizontal="center" vertical="center" wrapText="1"/>
      <protection/>
    </xf>
    <xf numFmtId="0" fontId="49" fillId="0" borderId="16" xfId="91" applyFont="1" applyBorder="1" applyAlignment="1">
      <alignment horizontal="center" vertical="center" wrapText="1"/>
      <protection/>
    </xf>
    <xf numFmtId="0" fontId="49" fillId="0" borderId="20" xfId="91" applyFont="1" applyBorder="1" applyAlignment="1">
      <alignment horizontal="center" vertical="center" wrapText="1"/>
      <protection/>
    </xf>
    <xf numFmtId="0" fontId="10" fillId="0" borderId="16" xfId="91" applyBorder="1" applyAlignment="1">
      <alignment horizontal="center" vertical="center" wrapText="1"/>
      <protection/>
    </xf>
    <xf numFmtId="0" fontId="10" fillId="0" borderId="20" xfId="9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9" fillId="0" borderId="10" xfId="91" applyFont="1" applyBorder="1" applyAlignment="1">
      <alignment horizontal="center" vertical="center"/>
      <protection/>
    </xf>
    <xf numFmtId="0" fontId="49" fillId="0" borderId="13" xfId="91" applyFont="1" applyBorder="1" applyAlignment="1">
      <alignment horizontal="center" vertical="center"/>
      <protection/>
    </xf>
    <xf numFmtId="0" fontId="13" fillId="0" borderId="0" xfId="91" applyFont="1" applyAlignment="1">
      <alignment horizontal="center"/>
      <protection/>
    </xf>
    <xf numFmtId="0" fontId="34" fillId="0" borderId="0" xfId="91" applyFont="1" applyAlignment="1">
      <alignment horizontal="center" vertical="center"/>
      <protection/>
    </xf>
    <xf numFmtId="0" fontId="42" fillId="0" borderId="13" xfId="91" applyFont="1" applyBorder="1" applyAlignment="1">
      <alignment horizontal="center" vertical="center"/>
      <protection/>
    </xf>
    <xf numFmtId="0" fontId="42" fillId="0" borderId="11" xfId="91" applyFont="1" applyBorder="1" applyAlignment="1">
      <alignment horizontal="center" vertical="center"/>
      <protection/>
    </xf>
    <xf numFmtId="0" fontId="42" fillId="0" borderId="17" xfId="91" applyFont="1" applyBorder="1" applyAlignment="1">
      <alignment horizontal="center" vertical="center"/>
      <protection/>
    </xf>
    <xf numFmtId="0" fontId="42" fillId="0" borderId="47" xfId="91" applyFont="1" applyBorder="1" applyAlignment="1">
      <alignment horizontal="center" vertical="center"/>
      <protection/>
    </xf>
    <xf numFmtId="0" fontId="42" fillId="0" borderId="27" xfId="91" applyFont="1" applyBorder="1" applyAlignment="1">
      <alignment horizontal="center" vertical="center"/>
      <protection/>
    </xf>
    <xf numFmtId="0" fontId="42" fillId="0" borderId="41" xfId="91" applyFont="1" applyBorder="1" applyAlignment="1">
      <alignment horizontal="center" vertical="center"/>
      <protection/>
    </xf>
    <xf numFmtId="0" fontId="42" fillId="0" borderId="35" xfId="91" applyFont="1" applyBorder="1" applyAlignment="1">
      <alignment horizontal="center" vertical="center"/>
      <protection/>
    </xf>
    <xf numFmtId="0" fontId="42" fillId="0" borderId="38" xfId="91" applyFont="1" applyBorder="1" applyAlignment="1">
      <alignment horizontal="center" vertical="center"/>
      <protection/>
    </xf>
    <xf numFmtId="0" fontId="42" fillId="0" borderId="49" xfId="91" applyFont="1" applyBorder="1" applyAlignment="1">
      <alignment horizontal="center" vertical="center"/>
      <protection/>
    </xf>
    <xf numFmtId="0" fontId="42" fillId="0" borderId="26" xfId="91" applyFont="1" applyBorder="1" applyAlignment="1">
      <alignment horizontal="center" vertical="center"/>
      <protection/>
    </xf>
    <xf numFmtId="49" fontId="1" fillId="0" borderId="17" xfId="83" applyNumberFormat="1" applyFont="1" applyBorder="1" applyAlignment="1">
      <alignment horizontal="center" vertical="center" wrapText="1"/>
      <protection/>
    </xf>
    <xf numFmtId="49" fontId="1" fillId="0" borderId="38" xfId="83" applyNumberFormat="1" applyFont="1" applyBorder="1" applyAlignment="1">
      <alignment horizontal="center" vertical="center" wrapText="1"/>
      <protection/>
    </xf>
    <xf numFmtId="0" fontId="49" fillId="0" borderId="16" xfId="91" applyFont="1" applyBorder="1" applyAlignment="1">
      <alignment horizontal="center" vertical="center"/>
      <protection/>
    </xf>
    <xf numFmtId="0" fontId="10" fillId="0" borderId="27" xfId="91" applyBorder="1" applyAlignment="1">
      <alignment horizontal="center" vertical="center"/>
      <protection/>
    </xf>
    <xf numFmtId="0" fontId="51" fillId="0" borderId="74" xfId="91" applyFont="1" applyBorder="1" applyAlignment="1">
      <alignment horizontal="center" vertical="center" wrapText="1"/>
      <protection/>
    </xf>
    <xf numFmtId="0" fontId="51" fillId="0" borderId="44" xfId="91" applyFont="1" applyBorder="1" applyAlignment="1">
      <alignment horizontal="center" vertical="center" wrapText="1"/>
      <protection/>
    </xf>
    <xf numFmtId="0" fontId="51" fillId="0" borderId="0" xfId="91" applyFont="1" applyBorder="1" applyAlignment="1">
      <alignment horizontal="center" vertical="center" wrapText="1"/>
      <protection/>
    </xf>
    <xf numFmtId="0" fontId="51" fillId="0" borderId="20" xfId="91" applyFont="1" applyBorder="1" applyAlignment="1">
      <alignment horizontal="center" vertical="center" wrapText="1"/>
      <protection/>
    </xf>
    <xf numFmtId="0" fontId="52" fillId="0" borderId="0" xfId="91" applyFont="1" applyBorder="1" applyAlignment="1">
      <alignment horizontal="center" vertical="center" wrapText="1"/>
      <protection/>
    </xf>
    <xf numFmtId="0" fontId="52" fillId="0" borderId="20" xfId="91" applyFont="1" applyBorder="1" applyAlignment="1">
      <alignment horizontal="center" vertical="center" wrapText="1"/>
      <protection/>
    </xf>
    <xf numFmtId="0" fontId="52" fillId="0" borderId="19" xfId="91" applyFont="1" applyBorder="1" applyAlignment="1">
      <alignment horizontal="center" vertical="center" wrapText="1"/>
      <protection/>
    </xf>
    <xf numFmtId="0" fontId="52" fillId="0" borderId="41" xfId="91" applyFont="1" applyBorder="1" applyAlignment="1">
      <alignment horizontal="center" vertical="center" wrapText="1"/>
      <protection/>
    </xf>
    <xf numFmtId="0" fontId="49" fillId="0" borderId="31" xfId="91" applyFont="1" applyBorder="1" applyAlignment="1">
      <alignment horizontal="center" vertical="center"/>
      <protection/>
    </xf>
    <xf numFmtId="0" fontId="49" fillId="0" borderId="11" xfId="91" applyFont="1" applyBorder="1" applyAlignment="1">
      <alignment horizontal="center" vertical="center"/>
      <protection/>
    </xf>
    <xf numFmtId="49" fontId="1" fillId="0" borderId="14" xfId="83" applyNumberFormat="1" applyFont="1" applyBorder="1" applyAlignment="1">
      <alignment horizontal="center" vertical="center" wrapText="1"/>
      <protection/>
    </xf>
    <xf numFmtId="0" fontId="33" fillId="0" borderId="13" xfId="91" applyFont="1" applyBorder="1" applyAlignment="1">
      <alignment horizontal="center" vertical="center" wrapText="1"/>
      <protection/>
    </xf>
    <xf numFmtId="0" fontId="33" fillId="0" borderId="14" xfId="91" applyFont="1" applyBorder="1" applyAlignment="1">
      <alignment horizontal="center" vertical="center" wrapText="1"/>
      <protection/>
    </xf>
    <xf numFmtId="0" fontId="45" fillId="0" borderId="0" xfId="76" applyFont="1" applyAlignment="1">
      <alignment horizontal="center" vertical="center"/>
      <protection/>
    </xf>
    <xf numFmtId="0" fontId="13" fillId="0" borderId="0" xfId="95" applyFont="1" applyAlignment="1">
      <alignment horizontal="center" vertical="center"/>
      <protection/>
    </xf>
    <xf numFmtId="0" fontId="13" fillId="0" borderId="13" xfId="95" applyFont="1" applyBorder="1" applyAlignment="1">
      <alignment horizontal="center" vertical="center"/>
      <protection/>
    </xf>
    <xf numFmtId="0" fontId="13" fillId="0" borderId="11" xfId="95" applyFont="1" applyBorder="1" applyAlignment="1">
      <alignment horizontal="center" vertical="center"/>
      <protection/>
    </xf>
    <xf numFmtId="0" fontId="14" fillId="0" borderId="35" xfId="95" applyFont="1" applyBorder="1" applyAlignment="1">
      <alignment horizontal="center" vertical="center"/>
      <protection/>
    </xf>
    <xf numFmtId="0" fontId="14" fillId="0" borderId="19" xfId="95" applyFont="1" applyBorder="1" applyAlignment="1">
      <alignment horizontal="center" vertical="center"/>
      <protection/>
    </xf>
    <xf numFmtId="0" fontId="14" fillId="0" borderId="23" xfId="95" applyFont="1" applyBorder="1" applyAlignment="1">
      <alignment horizontal="center" vertical="center"/>
      <protection/>
    </xf>
    <xf numFmtId="0" fontId="14" fillId="0" borderId="42" xfId="95" applyFont="1" applyBorder="1" applyAlignment="1">
      <alignment horizontal="center" vertical="center"/>
      <protection/>
    </xf>
    <xf numFmtId="0" fontId="13" fillId="0" borderId="0" xfId="85" applyFont="1" applyAlignment="1">
      <alignment horizontal="center"/>
      <protection/>
    </xf>
    <xf numFmtId="0" fontId="3" fillId="0" borderId="0" xfId="79" applyFont="1" applyAlignment="1">
      <alignment horizontal="center"/>
      <protection/>
    </xf>
    <xf numFmtId="0" fontId="10" fillId="0" borderId="0" xfId="85" applyAlignment="1">
      <alignment/>
      <protection/>
    </xf>
    <xf numFmtId="0" fontId="13" fillId="0" borderId="13" xfId="85" applyFont="1" applyBorder="1" applyAlignment="1">
      <alignment vertical="center"/>
      <protection/>
    </xf>
    <xf numFmtId="0" fontId="13" fillId="0" borderId="10" xfId="85" applyFont="1" applyBorder="1" applyAlignment="1">
      <alignment vertical="center"/>
      <protection/>
    </xf>
    <xf numFmtId="0" fontId="13" fillId="0" borderId="11" xfId="85" applyFont="1" applyBorder="1" applyAlignment="1">
      <alignment vertical="center"/>
      <protection/>
    </xf>
    <xf numFmtId="0" fontId="13" fillId="0" borderId="17" xfId="85" applyFont="1" applyBorder="1" applyAlignment="1">
      <alignment vertical="center" wrapText="1"/>
      <protection/>
    </xf>
    <xf numFmtId="0" fontId="13" fillId="0" borderId="35" xfId="85" applyFont="1" applyBorder="1" applyAlignment="1">
      <alignment vertical="center" wrapText="1"/>
      <protection/>
    </xf>
    <xf numFmtId="0" fontId="13" fillId="0" borderId="47" xfId="85" applyFont="1" applyBorder="1" applyAlignment="1">
      <alignment vertical="center" wrapText="1"/>
      <protection/>
    </xf>
    <xf numFmtId="0" fontId="13" fillId="0" borderId="16" xfId="85" applyFont="1" applyBorder="1" applyAlignment="1">
      <alignment vertical="center" wrapText="1"/>
      <protection/>
    </xf>
    <xf numFmtId="0" fontId="13" fillId="0" borderId="0" xfId="85" applyFont="1" applyBorder="1" applyAlignment="1">
      <alignment vertical="center" wrapText="1"/>
      <protection/>
    </xf>
    <xf numFmtId="0" fontId="13" fillId="0" borderId="20" xfId="85" applyFont="1" applyBorder="1" applyAlignment="1">
      <alignment vertical="center" wrapText="1"/>
      <protection/>
    </xf>
    <xf numFmtId="0" fontId="10" fillId="0" borderId="27" xfId="85" applyBorder="1" applyAlignment="1">
      <alignment wrapText="1"/>
      <protection/>
    </xf>
    <xf numFmtId="0" fontId="10" fillId="0" borderId="19" xfId="85" applyBorder="1" applyAlignment="1">
      <alignment wrapText="1"/>
      <protection/>
    </xf>
    <xf numFmtId="0" fontId="10" fillId="0" borderId="41" xfId="85" applyBorder="1" applyAlignment="1">
      <alignment wrapText="1"/>
      <protection/>
    </xf>
    <xf numFmtId="0" fontId="13" fillId="0" borderId="13" xfId="85" applyFont="1" applyBorder="1" applyAlignment="1">
      <alignment vertical="center" wrapText="1"/>
      <protection/>
    </xf>
    <xf numFmtId="0" fontId="10" fillId="0" borderId="10" xfId="85" applyBorder="1" applyAlignment="1">
      <alignment wrapText="1"/>
      <protection/>
    </xf>
    <xf numFmtId="0" fontId="10" fillId="0" borderId="11" xfId="85" applyBorder="1" applyAlignment="1">
      <alignment wrapText="1"/>
      <protection/>
    </xf>
    <xf numFmtId="0" fontId="13" fillId="0" borderId="23" xfId="85" applyFont="1" applyBorder="1" applyAlignment="1">
      <alignment horizontal="center"/>
      <protection/>
    </xf>
    <xf numFmtId="0" fontId="13" fillId="0" borderId="75" xfId="85" applyFont="1" applyBorder="1" applyAlignment="1">
      <alignment horizontal="center"/>
      <protection/>
    </xf>
    <xf numFmtId="0" fontId="10" fillId="0" borderId="75" xfId="85" applyBorder="1" applyAlignment="1">
      <alignment horizontal="center"/>
      <protection/>
    </xf>
    <xf numFmtId="0" fontId="13" fillId="0" borderId="42" xfId="85" applyFont="1" applyBorder="1" applyAlignment="1">
      <alignment horizontal="center"/>
      <protection/>
    </xf>
    <xf numFmtId="0" fontId="10" fillId="0" borderId="13" xfId="85" applyFont="1" applyBorder="1" applyAlignment="1">
      <alignment vertical="center" wrapText="1"/>
      <protection/>
    </xf>
    <xf numFmtId="0" fontId="10" fillId="0" borderId="10" xfId="85" applyBorder="1" applyAlignment="1">
      <alignment vertical="center" wrapText="1"/>
      <protection/>
    </xf>
    <xf numFmtId="0" fontId="10" fillId="0" borderId="11" xfId="85" applyBorder="1" applyAlignment="1">
      <alignment vertical="center" wrapText="1"/>
      <protection/>
    </xf>
    <xf numFmtId="0" fontId="10" fillId="0" borderId="0" xfId="85" applyFont="1" applyBorder="1" applyAlignment="1">
      <alignment vertical="center" wrapText="1"/>
      <protection/>
    </xf>
    <xf numFmtId="0" fontId="10" fillId="0" borderId="19" xfId="85" applyBorder="1" applyAlignment="1">
      <alignment vertical="center" wrapText="1"/>
      <protection/>
    </xf>
    <xf numFmtId="0" fontId="10" fillId="0" borderId="13" xfId="85" applyFont="1" applyBorder="1" applyAlignment="1">
      <alignment/>
      <protection/>
    </xf>
    <xf numFmtId="0" fontId="10" fillId="0" borderId="11" xfId="85" applyBorder="1" applyAlignment="1">
      <alignment/>
      <protection/>
    </xf>
    <xf numFmtId="0" fontId="13" fillId="0" borderId="17" xfId="85" applyFont="1" applyBorder="1" applyAlignment="1">
      <alignment/>
      <protection/>
    </xf>
    <xf numFmtId="0" fontId="13" fillId="0" borderId="35" xfId="85" applyFont="1" applyBorder="1" applyAlignment="1">
      <alignment/>
      <protection/>
    </xf>
    <xf numFmtId="0" fontId="13" fillId="0" borderId="47" xfId="85" applyFont="1" applyBorder="1" applyAlignment="1">
      <alignment/>
      <protection/>
    </xf>
    <xf numFmtId="0" fontId="13" fillId="0" borderId="27" xfId="85" applyFont="1" applyBorder="1" applyAlignment="1">
      <alignment/>
      <protection/>
    </xf>
    <xf numFmtId="0" fontId="13" fillId="0" borderId="19" xfId="85" applyFont="1" applyBorder="1" applyAlignment="1">
      <alignment/>
      <protection/>
    </xf>
    <xf numFmtId="0" fontId="13" fillId="0" borderId="41" xfId="85" applyFont="1" applyBorder="1" applyAlignment="1">
      <alignment/>
      <protection/>
    </xf>
    <xf numFmtId="0" fontId="10" fillId="0" borderId="13" xfId="85" applyBorder="1" applyAlignment="1">
      <alignment horizontal="right" vertical="center"/>
      <protection/>
    </xf>
    <xf numFmtId="0" fontId="10" fillId="0" borderId="11" xfId="85" applyBorder="1" applyAlignment="1">
      <alignment horizontal="right" vertical="center"/>
      <protection/>
    </xf>
    <xf numFmtId="0" fontId="10" fillId="0" borderId="10" xfId="85" applyFont="1" applyBorder="1" applyAlignment="1">
      <alignment/>
      <protection/>
    </xf>
    <xf numFmtId="0" fontId="10" fillId="0" borderId="17" xfId="85" applyFont="1" applyBorder="1" applyAlignment="1">
      <alignment/>
      <protection/>
    </xf>
    <xf numFmtId="0" fontId="10" fillId="0" borderId="35" xfId="85" applyBorder="1" applyAlignment="1">
      <alignment/>
      <protection/>
    </xf>
    <xf numFmtId="0" fontId="10" fillId="0" borderId="47" xfId="85" applyBorder="1" applyAlignment="1">
      <alignment/>
      <protection/>
    </xf>
    <xf numFmtId="0" fontId="10" fillId="0" borderId="27" xfId="85" applyBorder="1" applyAlignment="1">
      <alignment/>
      <protection/>
    </xf>
    <xf numFmtId="0" fontId="10" fillId="0" borderId="19" xfId="85" applyBorder="1" applyAlignment="1">
      <alignment/>
      <protection/>
    </xf>
    <xf numFmtId="0" fontId="10" fillId="0" borderId="41" xfId="85" applyBorder="1" applyAlignment="1">
      <alignment/>
      <protection/>
    </xf>
    <xf numFmtId="0" fontId="13" fillId="0" borderId="13" xfId="85" applyFont="1" applyBorder="1" applyAlignment="1">
      <alignment horizontal="right" vertical="center"/>
      <protection/>
    </xf>
    <xf numFmtId="0" fontId="13" fillId="0" borderId="11" xfId="85" applyFont="1" applyBorder="1" applyAlignment="1">
      <alignment horizontal="right" vertical="center"/>
      <protection/>
    </xf>
    <xf numFmtId="0" fontId="13" fillId="0" borderId="17" xfId="85" applyFont="1" applyBorder="1" applyAlignment="1">
      <alignment horizontal="left" vertical="center"/>
      <protection/>
    </xf>
    <xf numFmtId="0" fontId="13" fillId="0" borderId="35" xfId="85" applyFont="1" applyBorder="1" applyAlignment="1">
      <alignment horizontal="left" vertical="center"/>
      <protection/>
    </xf>
    <xf numFmtId="0" fontId="13" fillId="0" borderId="47" xfId="85" applyFont="1" applyBorder="1" applyAlignment="1">
      <alignment horizontal="left" vertical="center"/>
      <protection/>
    </xf>
    <xf numFmtId="0" fontId="13" fillId="0" borderId="27" xfId="85" applyFont="1" applyBorder="1" applyAlignment="1">
      <alignment horizontal="left" vertical="center"/>
      <protection/>
    </xf>
    <xf numFmtId="0" fontId="13" fillId="0" borderId="19" xfId="85" applyFont="1" applyBorder="1" applyAlignment="1">
      <alignment horizontal="left" vertical="center"/>
      <protection/>
    </xf>
    <xf numFmtId="0" fontId="13" fillId="0" borderId="41" xfId="85" applyFont="1" applyBorder="1" applyAlignment="1">
      <alignment horizontal="left" vertical="center"/>
      <protection/>
    </xf>
    <xf numFmtId="0" fontId="13" fillId="0" borderId="17" xfId="85" applyFont="1" applyBorder="1" applyAlignment="1">
      <alignment vertical="center"/>
      <protection/>
    </xf>
    <xf numFmtId="0" fontId="13" fillId="0" borderId="35" xfId="85" applyFont="1" applyBorder="1" applyAlignment="1">
      <alignment vertical="center"/>
      <protection/>
    </xf>
    <xf numFmtId="0" fontId="13" fillId="0" borderId="47" xfId="85" applyFont="1" applyBorder="1" applyAlignment="1">
      <alignment vertical="center"/>
      <protection/>
    </xf>
    <xf numFmtId="0" fontId="13" fillId="0" borderId="27" xfId="85" applyFont="1" applyBorder="1" applyAlignment="1">
      <alignment vertical="center"/>
      <protection/>
    </xf>
    <xf numFmtId="0" fontId="13" fillId="0" borderId="19" xfId="85" applyFont="1" applyBorder="1" applyAlignment="1">
      <alignment vertical="center"/>
      <protection/>
    </xf>
    <xf numFmtId="0" fontId="13" fillId="0" borderId="41" xfId="85" applyFont="1" applyBorder="1" applyAlignment="1">
      <alignment vertical="center"/>
      <protection/>
    </xf>
    <xf numFmtId="0" fontId="3" fillId="0" borderId="0" xfId="89" applyFont="1" applyAlignment="1">
      <alignment horizontal="center"/>
      <protection/>
    </xf>
    <xf numFmtId="0" fontId="34" fillId="0" borderId="0" xfId="77" applyFont="1" applyAlignment="1">
      <alignment horizontal="center"/>
      <protection/>
    </xf>
    <xf numFmtId="0" fontId="34" fillId="0" borderId="0" xfId="77" applyFont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" fillId="0" borderId="0" xfId="75" applyFont="1" applyAlignment="1">
      <alignment horizontal="center"/>
      <protection/>
    </xf>
    <xf numFmtId="0" fontId="0" fillId="0" borderId="0" xfId="78" applyAlignment="1">
      <alignment/>
      <protection/>
    </xf>
    <xf numFmtId="0" fontId="3" fillId="0" borderId="0" xfId="75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75" applyFont="1" applyBorder="1" applyAlignment="1">
      <alignment horizontal="center"/>
      <protection/>
    </xf>
    <xf numFmtId="0" fontId="0" fillId="0" borderId="0" xfId="78" applyAlignment="1">
      <alignment horizont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top"/>
    </xf>
    <xf numFmtId="0" fontId="67" fillId="0" borderId="0" xfId="71" applyFont="1" applyBorder="1" applyAlignment="1">
      <alignment horizontal="center"/>
      <protection/>
    </xf>
    <xf numFmtId="0" fontId="67" fillId="0" borderId="0" xfId="71" applyFont="1" applyBorder="1" applyAlignment="1">
      <alignment horizontal="center" vertical="center"/>
      <protection/>
    </xf>
    <xf numFmtId="0" fontId="68" fillId="0" borderId="0" xfId="71" applyFont="1" applyFill="1" applyBorder="1" applyAlignment="1">
      <alignment horizontal="center" vertical="center"/>
      <protection/>
    </xf>
    <xf numFmtId="0" fontId="67" fillId="0" borderId="0" xfId="72" applyFont="1" applyBorder="1" applyAlignment="1">
      <alignment horizontal="center" vertical="center"/>
      <protection/>
    </xf>
    <xf numFmtId="0" fontId="68" fillId="0" borderId="0" xfId="72" applyFont="1" applyFill="1" applyBorder="1" applyAlignment="1">
      <alignment horizontal="center" vertical="center"/>
      <protection/>
    </xf>
    <xf numFmtId="0" fontId="67" fillId="0" borderId="61" xfId="97" applyFont="1" applyFill="1" applyBorder="1" applyAlignment="1">
      <alignment horizontal="center" vertical="center"/>
      <protection/>
    </xf>
    <xf numFmtId="0" fontId="67" fillId="0" borderId="76" xfId="97" applyFont="1" applyFill="1" applyBorder="1" applyAlignment="1">
      <alignment horizontal="center" vertical="center"/>
      <protection/>
    </xf>
    <xf numFmtId="0" fontId="67" fillId="0" borderId="18" xfId="97" applyFont="1" applyFill="1" applyBorder="1" applyAlignment="1">
      <alignment horizontal="center" vertical="center" wrapText="1"/>
      <protection/>
    </xf>
    <xf numFmtId="0" fontId="67" fillId="0" borderId="34" xfId="97" applyFont="1" applyFill="1" applyBorder="1" applyAlignment="1">
      <alignment horizontal="center" vertical="center"/>
      <protection/>
    </xf>
    <xf numFmtId="3" fontId="67" fillId="0" borderId="18" xfId="97" applyNumberFormat="1" applyFont="1" applyFill="1" applyBorder="1" applyAlignment="1">
      <alignment horizontal="center" vertical="center" wrapText="1"/>
      <protection/>
    </xf>
    <xf numFmtId="3" fontId="67" fillId="0" borderId="34" xfId="97" applyNumberFormat="1" applyFont="1" applyFill="1" applyBorder="1" applyAlignment="1">
      <alignment horizontal="center" vertical="center" wrapText="1"/>
      <protection/>
    </xf>
    <xf numFmtId="0" fontId="67" fillId="0" borderId="66" xfId="97" applyFont="1" applyFill="1" applyBorder="1" applyAlignment="1">
      <alignment horizontal="center" vertical="center"/>
      <protection/>
    </xf>
    <xf numFmtId="0" fontId="67" fillId="0" borderId="62" xfId="97" applyFont="1" applyFill="1" applyBorder="1" applyAlignment="1">
      <alignment horizontal="center" vertical="center" wrapText="1"/>
      <protection/>
    </xf>
    <xf numFmtId="0" fontId="67" fillId="0" borderId="65" xfId="97" applyFont="1" applyFill="1" applyBorder="1" applyAlignment="1">
      <alignment horizontal="center" vertical="center"/>
      <protection/>
    </xf>
    <xf numFmtId="3" fontId="67" fillId="0" borderId="62" xfId="97" applyNumberFormat="1" applyFont="1" applyFill="1" applyBorder="1" applyAlignment="1">
      <alignment horizontal="center" vertical="center"/>
      <protection/>
    </xf>
    <xf numFmtId="3" fontId="67" fillId="0" borderId="65" xfId="97" applyNumberFormat="1" applyFont="1" applyFill="1" applyBorder="1" applyAlignment="1">
      <alignment horizontal="center" vertical="center"/>
      <protection/>
    </xf>
    <xf numFmtId="3" fontId="67" fillId="0" borderId="69" xfId="97" applyNumberFormat="1" applyFont="1" applyFill="1" applyBorder="1" applyAlignment="1">
      <alignment horizontal="center" vertical="center" wrapText="1"/>
      <protection/>
    </xf>
    <xf numFmtId="3" fontId="67" fillId="0" borderId="67" xfId="97" applyNumberFormat="1" applyFont="1" applyFill="1" applyBorder="1" applyAlignment="1">
      <alignment horizontal="center" vertical="center" wrapText="1"/>
      <protection/>
    </xf>
    <xf numFmtId="0" fontId="67" fillId="4" borderId="53" xfId="64" applyFont="1" applyFill="1" applyBorder="1" applyAlignment="1">
      <alignment horizontal="center" vertical="center"/>
      <protection/>
    </xf>
    <xf numFmtId="0" fontId="67" fillId="4" borderId="51" xfId="64" applyFont="1" applyFill="1" applyBorder="1" applyAlignment="1">
      <alignment horizontal="center" vertical="center"/>
      <protection/>
    </xf>
    <xf numFmtId="0" fontId="67" fillId="4" borderId="55" xfId="64" applyFont="1" applyFill="1" applyBorder="1" applyAlignment="1">
      <alignment horizontal="center" vertical="center"/>
      <protection/>
    </xf>
    <xf numFmtId="3" fontId="67" fillId="0" borderId="62" xfId="97" applyNumberFormat="1" applyFont="1" applyFill="1" applyBorder="1" applyAlignment="1">
      <alignment horizontal="center" vertical="center" wrapText="1"/>
      <protection/>
    </xf>
    <xf numFmtId="3" fontId="67" fillId="0" borderId="67" xfId="97" applyNumberFormat="1" applyFont="1" applyFill="1" applyBorder="1" applyAlignment="1">
      <alignment horizontal="center" vertical="center"/>
      <protection/>
    </xf>
    <xf numFmtId="0" fontId="67" fillId="0" borderId="62" xfId="97" applyFont="1" applyFill="1" applyBorder="1" applyAlignment="1">
      <alignment horizontal="center" vertical="center"/>
      <protection/>
    </xf>
    <xf numFmtId="0" fontId="77" fillId="0" borderId="0" xfId="0" applyFont="1" applyAlignment="1">
      <alignment horizontal="center" wrapText="1"/>
    </xf>
    <xf numFmtId="3" fontId="35" fillId="0" borderId="13" xfId="90" applyNumberFormat="1" applyFont="1" applyBorder="1" applyAlignment="1">
      <alignment vertical="center"/>
      <protection/>
    </xf>
    <xf numFmtId="3" fontId="35" fillId="0" borderId="11" xfId="90" applyNumberFormat="1" applyFont="1" applyBorder="1" applyAlignment="1">
      <alignment vertical="center"/>
      <protection/>
    </xf>
    <xf numFmtId="0" fontId="42" fillId="0" borderId="0" xfId="90" applyFont="1" applyAlignment="1">
      <alignment horizontal="center" vertical="center"/>
      <protection/>
    </xf>
    <xf numFmtId="0" fontId="42" fillId="0" borderId="0" xfId="90" applyFont="1" applyAlignment="1">
      <alignment horizontal="center"/>
      <protection/>
    </xf>
    <xf numFmtId="0" fontId="34" fillId="0" borderId="23" xfId="90" applyFont="1" applyBorder="1" applyAlignment="1">
      <alignment vertical="center" wrapText="1"/>
      <protection/>
    </xf>
    <xf numFmtId="0" fontId="34" fillId="0" borderId="75" xfId="90" applyFont="1" applyBorder="1" applyAlignment="1">
      <alignment vertical="center" wrapText="1"/>
      <protection/>
    </xf>
    <xf numFmtId="0" fontId="34" fillId="0" borderId="42" xfId="90" applyFont="1" applyBorder="1" applyAlignment="1">
      <alignment vertical="center" wrapText="1"/>
      <protection/>
    </xf>
    <xf numFmtId="0" fontId="34" fillId="0" borderId="12" xfId="90" applyFont="1" applyBorder="1" applyAlignment="1">
      <alignment vertical="center" wrapText="1"/>
      <protection/>
    </xf>
    <xf numFmtId="0" fontId="13" fillId="0" borderId="75" xfId="90" applyFont="1" applyBorder="1" applyAlignment="1">
      <alignment horizontal="center" vertical="center"/>
      <protection/>
    </xf>
    <xf numFmtId="0" fontId="13" fillId="0" borderId="42" xfId="90" applyFont="1" applyBorder="1" applyAlignment="1">
      <alignment horizontal="center" vertical="center"/>
      <protection/>
    </xf>
    <xf numFmtId="0" fontId="35" fillId="0" borderId="23" xfId="90" applyFont="1" applyBorder="1" applyAlignment="1">
      <alignment vertical="center" wrapText="1"/>
      <protection/>
    </xf>
    <xf numFmtId="0" fontId="35" fillId="0" borderId="75" xfId="90" applyFont="1" applyBorder="1" applyAlignment="1">
      <alignment vertical="center" wrapText="1"/>
      <protection/>
    </xf>
    <xf numFmtId="0" fontId="35" fillId="0" borderId="42" xfId="90" applyFont="1" applyBorder="1" applyAlignment="1">
      <alignment vertical="center" wrapText="1"/>
      <protection/>
    </xf>
    <xf numFmtId="3" fontId="34" fillId="0" borderId="13" xfId="90" applyNumberFormat="1" applyFont="1" applyBorder="1" applyAlignment="1">
      <alignment vertical="center"/>
      <protection/>
    </xf>
    <xf numFmtId="3" fontId="34" fillId="0" borderId="11" xfId="90" applyNumberFormat="1" applyFont="1" applyBorder="1" applyAlignment="1">
      <alignment vertical="center"/>
      <protection/>
    </xf>
    <xf numFmtId="0" fontId="48" fillId="0" borderId="0" xfId="93" applyFont="1" applyAlignment="1">
      <alignment horizontal="center" vertical="center"/>
      <protection/>
    </xf>
    <xf numFmtId="0" fontId="54" fillId="0" borderId="0" xfId="93" applyFont="1" applyAlignment="1">
      <alignment horizontal="center" vertical="center"/>
      <protection/>
    </xf>
    <xf numFmtId="0" fontId="56" fillId="0" borderId="13" xfId="93" applyFont="1" applyBorder="1" applyAlignment="1">
      <alignment horizontal="center" vertical="center" wrapText="1"/>
      <protection/>
    </xf>
    <xf numFmtId="0" fontId="56" fillId="0" borderId="11" xfId="93" applyFont="1" applyBorder="1" applyAlignment="1">
      <alignment horizontal="center" vertical="center" wrapText="1"/>
      <protection/>
    </xf>
    <xf numFmtId="0" fontId="56" fillId="0" borderId="13" xfId="93" applyFont="1" applyFill="1" applyBorder="1" applyAlignment="1">
      <alignment horizontal="center" vertical="center" wrapText="1"/>
      <protection/>
    </xf>
    <xf numFmtId="0" fontId="56" fillId="0" borderId="11" xfId="9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56" fillId="0" borderId="47" xfId="93" applyFont="1" applyBorder="1" applyAlignment="1">
      <alignment horizontal="center" vertical="center" wrapText="1"/>
      <protection/>
    </xf>
    <xf numFmtId="0" fontId="56" fillId="0" borderId="41" xfId="93" applyFont="1" applyBorder="1" applyAlignment="1">
      <alignment horizontal="center" vertical="center" wrapText="1"/>
      <protection/>
    </xf>
    <xf numFmtId="0" fontId="56" fillId="0" borderId="23" xfId="93" applyFont="1" applyBorder="1" applyAlignment="1">
      <alignment horizontal="center" vertical="center" wrapText="1"/>
      <protection/>
    </xf>
    <xf numFmtId="0" fontId="56" fillId="0" borderId="42" xfId="93" applyFont="1" applyBorder="1" applyAlignment="1">
      <alignment horizontal="center" vertical="center" wrapText="1"/>
      <protection/>
    </xf>
    <xf numFmtId="0" fontId="56" fillId="0" borderId="75" xfId="93" applyFont="1" applyBorder="1" applyAlignment="1">
      <alignment horizontal="center" vertical="center" wrapText="1"/>
      <protection/>
    </xf>
    <xf numFmtId="0" fontId="56" fillId="0" borderId="17" xfId="93" applyFont="1" applyBorder="1" applyAlignment="1">
      <alignment horizontal="center" vertical="center" wrapText="1"/>
      <protection/>
    </xf>
    <xf numFmtId="0" fontId="56" fillId="0" borderId="27" xfId="93" applyFont="1" applyBorder="1" applyAlignment="1">
      <alignment horizontal="center" vertical="center" wrapText="1"/>
      <protection/>
    </xf>
    <xf numFmtId="0" fontId="13" fillId="0" borderId="13" xfId="93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13" fillId="0" borderId="0" xfId="93" applyFont="1" applyAlignment="1">
      <alignment horizontal="center" vertical="center" wrapText="1"/>
      <protection/>
    </xf>
    <xf numFmtId="0" fontId="55" fillId="0" borderId="0" xfId="93" applyFont="1" applyAlignment="1">
      <alignment horizontal="center" vertical="center"/>
      <protection/>
    </xf>
    <xf numFmtId="0" fontId="55" fillId="0" borderId="0" xfId="93" applyFont="1" applyAlignment="1">
      <alignment horizontal="center"/>
      <protection/>
    </xf>
    <xf numFmtId="0" fontId="56" fillId="0" borderId="12" xfId="93" applyFont="1" applyFill="1" applyBorder="1" applyAlignment="1">
      <alignment horizontal="center" vertical="center" wrapText="1"/>
      <protection/>
    </xf>
    <xf numFmtId="0" fontId="10" fillId="0" borderId="11" xfId="93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13" fillId="0" borderId="0" xfId="87" applyFont="1" applyAlignment="1">
      <alignment horizontal="center" vertical="center"/>
      <protection/>
    </xf>
    <xf numFmtId="0" fontId="13" fillId="0" borderId="0" xfId="87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87" applyFont="1" applyBorder="1" applyAlignment="1">
      <alignment horizontal="center" vertical="center"/>
      <protection/>
    </xf>
    <xf numFmtId="0" fontId="34" fillId="0" borderId="12" xfId="88" applyFont="1" applyBorder="1" applyAlignment="1">
      <alignment horizontal="center" vertical="center" wrapText="1"/>
      <protection/>
    </xf>
    <xf numFmtId="0" fontId="34" fillId="0" borderId="12" xfId="87" applyFont="1" applyBorder="1" applyAlignment="1">
      <alignment horizontal="center" vertical="center" wrapText="1"/>
      <protection/>
    </xf>
    <xf numFmtId="0" fontId="35" fillId="0" borderId="12" xfId="87" applyFont="1" applyBorder="1" applyAlignment="1">
      <alignment vertical="center" wrapText="1"/>
      <protection/>
    </xf>
    <xf numFmtId="3" fontId="35" fillId="0" borderId="12" xfId="87" applyNumberFormat="1" applyFont="1" applyBorder="1" applyAlignment="1">
      <alignment vertical="center"/>
      <protection/>
    </xf>
    <xf numFmtId="49" fontId="35" fillId="0" borderId="13" xfId="87" applyNumberFormat="1" applyFont="1" applyBorder="1" applyAlignment="1">
      <alignment horizontal="center" vertical="center"/>
      <protection/>
    </xf>
    <xf numFmtId="49" fontId="35" fillId="0" borderId="10" xfId="87" applyNumberFormat="1" applyFont="1" applyBorder="1" applyAlignment="1">
      <alignment horizontal="center" vertical="center"/>
      <protection/>
    </xf>
    <xf numFmtId="49" fontId="35" fillId="0" borderId="11" xfId="87" applyNumberFormat="1" applyFont="1" applyBorder="1" applyAlignment="1">
      <alignment horizontal="center" vertical="center"/>
      <protection/>
    </xf>
    <xf numFmtId="0" fontId="34" fillId="0" borderId="12" xfId="87" applyFont="1" applyBorder="1" applyAlignment="1">
      <alignment vertical="center" wrapText="1"/>
      <protection/>
    </xf>
    <xf numFmtId="0" fontId="34" fillId="0" borderId="34" xfId="87" applyFont="1" applyBorder="1" applyAlignment="1">
      <alignment vertical="center" wrapText="1"/>
      <protection/>
    </xf>
    <xf numFmtId="3" fontId="34" fillId="0" borderId="12" xfId="87" applyNumberFormat="1" applyFont="1" applyBorder="1" applyAlignment="1">
      <alignment vertical="center"/>
      <protection/>
    </xf>
    <xf numFmtId="3" fontId="34" fillId="0" borderId="34" xfId="87" applyNumberFormat="1" applyFont="1" applyBorder="1" applyAlignment="1">
      <alignment vertical="center"/>
      <protection/>
    </xf>
    <xf numFmtId="0" fontId="34" fillId="0" borderId="37" xfId="87" applyFont="1" applyBorder="1" applyAlignment="1">
      <alignment vertical="center" wrapText="1"/>
      <protection/>
    </xf>
    <xf numFmtId="3" fontId="34" fillId="0" borderId="37" xfId="87" applyNumberFormat="1" applyFont="1" applyBorder="1" applyAlignment="1">
      <alignment vertical="center"/>
      <protection/>
    </xf>
    <xf numFmtId="0" fontId="4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" xfId="42"/>
    <cellStyle name="Ezres 2" xfId="43"/>
    <cellStyle name="Ezres 2 2" xfId="44"/>
    <cellStyle name="Ezres 3" xfId="45"/>
    <cellStyle name="Ezres 3 2" xfId="46"/>
    <cellStyle name="Figyelmezteté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Normál 2" xfId="61"/>
    <cellStyle name="Normál 2 2" xfId="62"/>
    <cellStyle name="Normál 2_mellékletek 2012  évi zárás_küldeni" xfId="63"/>
    <cellStyle name="Normál 3" xfId="64"/>
    <cellStyle name="Normál 3 2" xfId="65"/>
    <cellStyle name="Normál 4" xfId="66"/>
    <cellStyle name="Normál 4 2" xfId="67"/>
    <cellStyle name="Normál 5" xfId="68"/>
    <cellStyle name="Normál 6" xfId="69"/>
    <cellStyle name="Normál 7" xfId="70"/>
    <cellStyle name="Normál_08_A_rszámadás 6.4. sz. mellékletek vagyonkimutatás" xfId="71"/>
    <cellStyle name="Normál_08_A_rszámadás 6.4. sz. mellékletek vagyonkimutatás 2" xfId="72"/>
    <cellStyle name="Normál_2.sz. melléklet javított" xfId="73"/>
    <cellStyle name="Normál_2006évimozgástáblák" xfId="74"/>
    <cellStyle name="Normál_2006évvégeteljesítés" xfId="75"/>
    <cellStyle name="Normál_2007eredetiköltségvetés" xfId="76"/>
    <cellStyle name="Normál_2007zárszámadásjan18" xfId="77"/>
    <cellStyle name="Normál_2008éviI-XII.hóteljfebr11" xfId="78"/>
    <cellStyle name="Normál_2008évivéglegesköltségvetésfebr13" xfId="79"/>
    <cellStyle name="Normál_2010koltsegvetesjan13" xfId="80"/>
    <cellStyle name="Normál_2011évivéglegesteljesítésápr21" xfId="81"/>
    <cellStyle name="Normál_2011müködésifelhalmérlegfebr17" xfId="82"/>
    <cellStyle name="Normál_2012éviköltségvetésjan19este" xfId="83"/>
    <cellStyle name="Normál_2012éviköltségvetésjan19este 2" xfId="84"/>
    <cellStyle name="Normál_2012létszám tábla" xfId="85"/>
    <cellStyle name="Normál_2014.évi költségvetés tervezés jan11" xfId="86"/>
    <cellStyle name="Normál_3évsaját bevétel-2013" xfId="87"/>
    <cellStyle name="Normál_3évsaját bevétel-2013 2" xfId="88"/>
    <cellStyle name="Normál_7-2009-2008évizárszámadásjavított" xfId="89"/>
    <cellStyle name="Normál_Adósságállomány 2" xfId="90"/>
    <cellStyle name="Normál_eus tábla" xfId="91"/>
    <cellStyle name="Normal_KARSZJ3" xfId="92"/>
    <cellStyle name="Normál_Kötelző feladatok" xfId="93"/>
    <cellStyle name="Normál_közterület" xfId="94"/>
    <cellStyle name="Normál_közvetett támogatás" xfId="95"/>
    <cellStyle name="Normal_KTRSZJ" xfId="96"/>
    <cellStyle name="Normál_vagyonkimutatás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Százalék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externalLink" Target="externalLinks/externalLink11.xml" /><Relationship Id="rId43" Type="http://schemas.openxmlformats.org/officeDocument/2006/relationships/externalLink" Target="externalLinks/externalLink12.xml" /><Relationship Id="rId44" Type="http://schemas.openxmlformats.org/officeDocument/2006/relationships/externalLink" Target="externalLinks/externalLink13.xml" /><Relationship Id="rId45" Type="http://schemas.openxmlformats.org/officeDocument/2006/relationships/externalLink" Target="externalLinks/externalLink14.xml" /><Relationship Id="rId46" Type="http://schemas.openxmlformats.org/officeDocument/2006/relationships/externalLink" Target="externalLinks/externalLink15.xml" /><Relationship Id="rId47" Type="http://schemas.openxmlformats.org/officeDocument/2006/relationships/externalLink" Target="externalLinks/externalLink16.xml" /><Relationship Id="rId48" Type="http://schemas.openxmlformats.org/officeDocument/2006/relationships/externalLink" Target="externalLinks/externalLink17.xml" /><Relationship Id="rId49" Type="http://schemas.openxmlformats.org/officeDocument/2006/relationships/externalLink" Target="externalLinks/externalLink18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hanyi.ildiko\AppData\Local\Microsoft\Windows\Temporary%20Internet%20Files\Content.Outlook\DZC902RY\Vagyonm&#233;rleg_2014%20(5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evi%20zarszamad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hanyi.ildiko\Documents\Dokumentumok\2013&#233;vi%20z&#225;r&#225;ssal%20kapcsolatos\13-2014%20(V.20.)%20-%202013%20&#233;vi%20z&#225;rsz&#225;mad&#225;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hanyi.ildiko\Documents\Dokumentumok\2014%20&#233;vi%20z&#225;rsz&#225;mad&#225;s\17-2015.%20(V.26.)%20z&#225;rsz&#225;mad&#225;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pucsek\AppData\Local\Temp\1412kr_1_19_mellekle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K&#201;PVISEL&#336;TEST&#220;LET\EL&#336;TERJESZT&#201;S\El&#337;terjeszt&#233;s_V&#201;GLEGES\2017\0525\116_17_M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a.mell "/>
      <sheetName val="1b.mell "/>
      <sheetName val="1c.mell "/>
      <sheetName val="2.mell"/>
      <sheetName val="3a.m."/>
      <sheetName val="3b.m."/>
      <sheetName val="3c.m."/>
      <sheetName val="3d.m."/>
      <sheetName val="4.mell."/>
      <sheetName val="5.mell. "/>
      <sheetName val="6.mell. "/>
      <sheetName val="7mell. "/>
      <sheetName val="8.mell "/>
      <sheetName val="9.mell. "/>
      <sheetName val="10mell."/>
      <sheetName val="11mell."/>
      <sheetName val="12mell."/>
      <sheetName val="13mell."/>
      <sheetName val="14mell."/>
      <sheetName val="15mell."/>
      <sheetName val="16mell."/>
      <sheetName val="17mell."/>
      <sheetName val="18mell"/>
      <sheetName val="19mell"/>
      <sheetName val="20mell"/>
      <sheetName val="21mell"/>
      <sheetName val="22mell"/>
      <sheetName val="23mell"/>
      <sheetName val="24me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a.mell "/>
      <sheetName val="1b.mell "/>
      <sheetName val="1c.mell "/>
      <sheetName val="2.mell "/>
      <sheetName val="3a.m."/>
      <sheetName val="3b.m."/>
      <sheetName val="3c.m."/>
      <sheetName val="3d.m."/>
      <sheetName val="4.mell."/>
      <sheetName val="5.mell. "/>
      <sheetName val="6.mell. "/>
      <sheetName val="7.mell. "/>
      <sheetName val="8.mell"/>
      <sheetName val="9mell."/>
      <sheetName val="10mell"/>
      <sheetName val="11mell"/>
      <sheetName val="12mell "/>
      <sheetName val="13mell"/>
      <sheetName val="14mell"/>
      <sheetName val="15mell"/>
      <sheetName val="16.mell"/>
      <sheetName val="17.mell "/>
      <sheetName val="18.mell"/>
      <sheetName val="19.mell"/>
      <sheetName val="20.mell"/>
      <sheetName val="21.mell"/>
      <sheetName val="22.mell"/>
      <sheetName val="23.mell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a.mell "/>
      <sheetName val="1b.mell "/>
      <sheetName val="1c.mell "/>
      <sheetName val="2.mell"/>
      <sheetName val="3a.m."/>
      <sheetName val="3b.m."/>
      <sheetName val="3c.m."/>
      <sheetName val="3d.m."/>
      <sheetName val="4.mell."/>
      <sheetName val="5.mell. "/>
      <sheetName val="6.mell. "/>
      <sheetName val="7.mell. "/>
      <sheetName val="8.mell."/>
      <sheetName val="9.mell. "/>
      <sheetName val="10mell"/>
      <sheetName val="11mell"/>
      <sheetName val="12mell"/>
      <sheetName val="13mell"/>
      <sheetName val="14mell"/>
      <sheetName val="15mell"/>
      <sheetName val="16mell"/>
      <sheetName val="17mell"/>
      <sheetName val="18mell"/>
      <sheetName val="19mell"/>
      <sheetName val="20mell"/>
      <sheetName val="21mell"/>
      <sheetName val="22mell"/>
      <sheetName val="23mell"/>
      <sheetName val="Munka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a.mell "/>
      <sheetName val="1b.mell "/>
      <sheetName val="1c.mell "/>
      <sheetName val="2.mell"/>
      <sheetName val="3a.m."/>
      <sheetName val="3b.m."/>
      <sheetName val="3c.m."/>
      <sheetName val="3d.m."/>
      <sheetName val="4.mell."/>
      <sheetName val="5.mell. "/>
      <sheetName val="6.mell. "/>
      <sheetName val="7.mell"/>
      <sheetName val="8.mell"/>
      <sheetName val="9.mell. "/>
      <sheetName val="10mell"/>
      <sheetName val="11mell"/>
      <sheetName val="12mell"/>
      <sheetName val="13mell"/>
      <sheetName val="14mell"/>
      <sheetName val="15mell"/>
      <sheetName val="16mell"/>
      <sheetName val="17mell"/>
      <sheetName val="18mell"/>
      <sheetName val="19mell"/>
      <sheetName val="20mell"/>
      <sheetName val="21mell"/>
      <sheetName val="22mell"/>
      <sheetName val="23mell"/>
      <sheetName val="24me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0">
      <selection activeCell="F33" sqref="F33"/>
    </sheetView>
  </sheetViews>
  <sheetFormatPr defaultColWidth="9.00390625" defaultRowHeight="12.75"/>
  <cols>
    <col min="1" max="1" width="60.25390625" style="98" customWidth="1"/>
    <col min="2" max="2" width="12.125" style="98" customWidth="1"/>
    <col min="3" max="5" width="11.375" style="98" customWidth="1"/>
    <col min="6" max="6" width="51.875" style="98" customWidth="1"/>
    <col min="7" max="7" width="13.00390625" style="98" customWidth="1"/>
    <col min="8" max="8" width="11.75390625" style="98" customWidth="1"/>
    <col min="9" max="9" width="11.25390625" style="98" customWidth="1"/>
    <col min="10" max="10" width="12.875" style="98" customWidth="1"/>
    <col min="11" max="16384" width="9.125" style="98" customWidth="1"/>
  </cols>
  <sheetData>
    <row r="1" spans="1:7" ht="12.75">
      <c r="A1" s="1513" t="s">
        <v>103</v>
      </c>
      <c r="B1" s="1513"/>
      <c r="C1" s="1513"/>
      <c r="D1" s="1513"/>
      <c r="E1" s="1513"/>
      <c r="F1" s="1513"/>
      <c r="G1" s="1425"/>
    </row>
    <row r="2" spans="1:8" ht="12.75" customHeight="1">
      <c r="A2" s="1516" t="s">
        <v>104</v>
      </c>
      <c r="B2" s="1516"/>
      <c r="C2" s="1516"/>
      <c r="D2" s="1516"/>
      <c r="E2" s="1516"/>
      <c r="F2" s="1516"/>
      <c r="G2" s="1516"/>
      <c r="H2" s="1516"/>
    </row>
    <row r="3" spans="1:10" ht="12.75" customHeight="1">
      <c r="A3" s="190"/>
      <c r="B3" s="190"/>
      <c r="C3" s="190"/>
      <c r="D3" s="190"/>
      <c r="E3" s="190"/>
      <c r="F3" s="190"/>
      <c r="G3" s="1435"/>
      <c r="H3" s="1006"/>
      <c r="I3" s="1006"/>
      <c r="J3" s="1006" t="s">
        <v>383</v>
      </c>
    </row>
    <row r="4" spans="1:10" ht="12.75" customHeight="1">
      <c r="A4" s="1514" t="s">
        <v>313</v>
      </c>
      <c r="B4" s="1509" t="s">
        <v>1451</v>
      </c>
      <c r="C4" s="1511" t="s">
        <v>899</v>
      </c>
      <c r="D4" s="1511" t="s">
        <v>929</v>
      </c>
      <c r="E4" s="1509" t="s">
        <v>1363</v>
      </c>
      <c r="F4" s="1514" t="s">
        <v>314</v>
      </c>
      <c r="G4" s="1509" t="s">
        <v>1451</v>
      </c>
      <c r="H4" s="1511" t="s">
        <v>899</v>
      </c>
      <c r="I4" s="1511" t="s">
        <v>929</v>
      </c>
      <c r="J4" s="1509" t="s">
        <v>1363</v>
      </c>
    </row>
    <row r="5" spans="1:10" ht="24.75" customHeight="1" thickBot="1">
      <c r="A5" s="1515"/>
      <c r="B5" s="1510"/>
      <c r="C5" s="1512"/>
      <c r="D5" s="1512"/>
      <c r="E5" s="1510"/>
      <c r="F5" s="1515"/>
      <c r="G5" s="1510"/>
      <c r="H5" s="1512"/>
      <c r="I5" s="1512"/>
      <c r="J5" s="1510"/>
    </row>
    <row r="6" spans="1:10" s="152" customFormat="1" ht="12.75" thickTop="1">
      <c r="A6" s="165"/>
      <c r="B6" s="168"/>
      <c r="C6" s="201"/>
      <c r="D6" s="201"/>
      <c r="E6" s="1437"/>
      <c r="F6" s="168" t="s">
        <v>315</v>
      </c>
      <c r="G6" s="1457">
        <v>3660751</v>
      </c>
      <c r="H6" s="166">
        <f>SUM('1c.mell '!C137)</f>
        <v>4083384</v>
      </c>
      <c r="I6" s="166">
        <f>SUM('1c.mell '!D137)</f>
        <v>4200946</v>
      </c>
      <c r="J6" s="166">
        <f>SUM('1c.mell '!E137)</f>
        <v>4043645</v>
      </c>
    </row>
    <row r="7" spans="1:10" s="152" customFormat="1" ht="12">
      <c r="A7" s="250" t="s">
        <v>216</v>
      </c>
      <c r="B7" s="1440">
        <v>1647992</v>
      </c>
      <c r="C7" s="159">
        <f>SUM('1b.mell '!C237)</f>
        <v>1701515</v>
      </c>
      <c r="D7" s="159">
        <f>SUM('1b.mell '!D237)</f>
        <v>1978771</v>
      </c>
      <c r="E7" s="166">
        <f>SUM('1b.mell '!E237)</f>
        <v>1978771</v>
      </c>
      <c r="F7" s="169" t="s">
        <v>365</v>
      </c>
      <c r="G7" s="1456">
        <v>889472</v>
      </c>
      <c r="H7" s="166">
        <f>SUM('1c.mell '!C138)</f>
        <v>889160</v>
      </c>
      <c r="I7" s="166">
        <f>SUM('1c.mell '!D138)</f>
        <v>957829</v>
      </c>
      <c r="J7" s="166">
        <f>SUM('1c.mell '!E138)</f>
        <v>884389</v>
      </c>
    </row>
    <row r="8" spans="1:10" s="152" customFormat="1" ht="12">
      <c r="A8" s="250" t="s">
        <v>220</v>
      </c>
      <c r="B8" s="1440"/>
      <c r="C8" s="159">
        <f>SUM('1b.mell '!C17)</f>
        <v>0</v>
      </c>
      <c r="D8" s="159">
        <f>SUM('1b.mell '!D17)</f>
        <v>108</v>
      </c>
      <c r="E8" s="159">
        <f>SUM('1b.mell '!E17)</f>
        <v>108</v>
      </c>
      <c r="F8" s="158" t="s">
        <v>316</v>
      </c>
      <c r="G8" s="1458">
        <v>5365855</v>
      </c>
      <c r="H8" s="159">
        <f>SUM('1c.mell '!C139)</f>
        <v>5805981</v>
      </c>
      <c r="I8" s="159">
        <f>SUM('1c.mell '!D139)</f>
        <v>6525097</v>
      </c>
      <c r="J8" s="159">
        <f>SUM('1c.mell '!E139)</f>
        <v>5412645</v>
      </c>
    </row>
    <row r="9" spans="1:10" s="152" customFormat="1" ht="12.75" thickBot="1">
      <c r="A9" s="251" t="s">
        <v>221</v>
      </c>
      <c r="B9" s="1441">
        <v>38628</v>
      </c>
      <c r="C9" s="259">
        <f>SUM('1b.mell '!C239)</f>
        <v>20484</v>
      </c>
      <c r="D9" s="259">
        <f>SUM('1b.mell '!D239)</f>
        <v>72542</v>
      </c>
      <c r="E9" s="259">
        <f>SUM('1b.mell '!E239)</f>
        <v>74242</v>
      </c>
      <c r="F9" s="158" t="s">
        <v>106</v>
      </c>
      <c r="G9" s="1458">
        <v>193269</v>
      </c>
      <c r="H9" s="159">
        <f>SUM('1c.mell '!C140)</f>
        <v>213060</v>
      </c>
      <c r="I9" s="159">
        <f>SUM('1c.mell '!D140)</f>
        <v>231807</v>
      </c>
      <c r="J9" s="159">
        <f>SUM('1c.mell '!E140)</f>
        <v>174412</v>
      </c>
    </row>
    <row r="10" spans="1:10" s="152" customFormat="1" ht="12.75" thickBot="1">
      <c r="A10" s="252" t="s">
        <v>222</v>
      </c>
      <c r="B10" s="1442">
        <f>SUM(B7:B9)</f>
        <v>1686620</v>
      </c>
      <c r="C10" s="260">
        <f>SUM(C7:C9)</f>
        <v>1721999</v>
      </c>
      <c r="D10" s="260">
        <f>SUM(D7:D9)</f>
        <v>2051421</v>
      </c>
      <c r="E10" s="260">
        <f>SUM(E7:E9)</f>
        <v>2053121</v>
      </c>
      <c r="F10" s="158" t="s">
        <v>105</v>
      </c>
      <c r="G10" s="1459">
        <v>1183998</v>
      </c>
      <c r="H10" s="736">
        <f>SUM('1c.mell '!C141)</f>
        <v>1672228</v>
      </c>
      <c r="I10" s="736">
        <f>SUM('1c.mell '!D141)</f>
        <v>2146195</v>
      </c>
      <c r="J10" s="736">
        <f>SUM('1c.mell '!E141)</f>
        <v>1547541</v>
      </c>
    </row>
    <row r="11" spans="1:10" s="152" customFormat="1" ht="12">
      <c r="A11" s="195" t="s">
        <v>223</v>
      </c>
      <c r="B11" s="1443">
        <v>3823350</v>
      </c>
      <c r="C11" s="166">
        <f>SUM('1b.mell '!C241)</f>
        <v>3630000</v>
      </c>
      <c r="D11" s="166">
        <f>SUM('1b.mell '!D241)</f>
        <v>3630000</v>
      </c>
      <c r="E11" s="166">
        <f>SUM('1b.mell '!E241)</f>
        <v>3785727</v>
      </c>
      <c r="F11" s="1026" t="s">
        <v>924</v>
      </c>
      <c r="G11" s="1026"/>
      <c r="H11" s="1438">
        <v>114162</v>
      </c>
      <c r="I11" s="1027">
        <v>83242</v>
      </c>
      <c r="J11" s="1027"/>
    </row>
    <row r="12" spans="1:10" s="152" customFormat="1" ht="12">
      <c r="A12" s="195" t="s">
        <v>224</v>
      </c>
      <c r="B12" s="1443">
        <v>4478174</v>
      </c>
      <c r="C12" s="166">
        <f>SUM('1b.mell '!C242)</f>
        <v>4629284</v>
      </c>
      <c r="D12" s="166">
        <f>SUM('1b.mell '!D242)</f>
        <v>4629284</v>
      </c>
      <c r="E12" s="166">
        <f>SUM('1b.mell '!E242)</f>
        <v>5021566</v>
      </c>
      <c r="F12" s="1026" t="s">
        <v>925</v>
      </c>
      <c r="G12" s="1026"/>
      <c r="H12" s="1438">
        <v>18500</v>
      </c>
      <c r="I12" s="1027"/>
      <c r="J12" s="1027"/>
    </row>
    <row r="13" spans="1:10" s="152" customFormat="1" ht="12.75" thickBot="1">
      <c r="A13" s="251" t="s">
        <v>5</v>
      </c>
      <c r="B13" s="1444">
        <v>368932</v>
      </c>
      <c r="C13" s="166">
        <f>SUM('1b.mell '!C243)</f>
        <v>348560</v>
      </c>
      <c r="D13" s="166">
        <f>SUM('1b.mell '!D243)</f>
        <v>322335</v>
      </c>
      <c r="E13" s="166">
        <f>SUM('1b.mell '!E243)</f>
        <v>342640</v>
      </c>
      <c r="F13" s="1026" t="s">
        <v>926</v>
      </c>
      <c r="G13" s="1026"/>
      <c r="H13" s="159"/>
      <c r="I13" s="1027">
        <v>453762</v>
      </c>
      <c r="J13" s="1027"/>
    </row>
    <row r="14" spans="1:10" s="152" customFormat="1" ht="13.5" thickBot="1">
      <c r="A14" s="253" t="s">
        <v>230</v>
      </c>
      <c r="B14" s="1445">
        <f>SUM(B11:B13)</f>
        <v>8670456</v>
      </c>
      <c r="C14" s="260">
        <f>SUM(C11:C13)</f>
        <v>8607844</v>
      </c>
      <c r="D14" s="260">
        <f>SUM(D11:D13)</f>
        <v>8581619</v>
      </c>
      <c r="E14" s="260">
        <f>SUM(E11:E13)</f>
        <v>9149933</v>
      </c>
      <c r="F14" s="277"/>
      <c r="G14" s="1436"/>
      <c r="H14" s="785"/>
      <c r="I14" s="1439"/>
      <c r="J14" s="1034"/>
    </row>
    <row r="15" spans="1:10" s="152" customFormat="1" ht="12">
      <c r="A15" s="257" t="s">
        <v>485</v>
      </c>
      <c r="B15" s="1446">
        <v>108</v>
      </c>
      <c r="C15" s="267">
        <f>SUM('1b.mell '!C245)</f>
        <v>0</v>
      </c>
      <c r="D15" s="267">
        <f>SUM('1b.mell '!D245)</f>
        <v>66</v>
      </c>
      <c r="E15" s="267">
        <f>SUM('1b.mell '!E245)</f>
        <v>66</v>
      </c>
      <c r="F15" s="277"/>
      <c r="G15" s="1436"/>
      <c r="H15" s="785"/>
      <c r="I15" s="785"/>
      <c r="J15" s="211"/>
    </row>
    <row r="16" spans="1:10" s="152" customFormat="1" ht="12">
      <c r="A16" s="195" t="s">
        <v>231</v>
      </c>
      <c r="B16" s="1443">
        <v>1743426</v>
      </c>
      <c r="C16" s="166">
        <f>SUM('1b.mell '!C246)</f>
        <v>1633436</v>
      </c>
      <c r="D16" s="166">
        <f>SUM('1b.mell '!D246)</f>
        <v>1627192</v>
      </c>
      <c r="E16" s="166">
        <f>SUM('1b.mell '!E246)</f>
        <v>1769610</v>
      </c>
      <c r="F16" s="277"/>
      <c r="G16" s="1436"/>
      <c r="H16" s="785"/>
      <c r="I16" s="785"/>
      <c r="J16" s="211"/>
    </row>
    <row r="17" spans="1:10" s="152" customFormat="1" ht="12">
      <c r="A17" s="250" t="s">
        <v>232</v>
      </c>
      <c r="B17" s="1443">
        <v>229879</v>
      </c>
      <c r="C17" s="166">
        <f>SUM('1b.mell '!C247)</f>
        <v>220225</v>
      </c>
      <c r="D17" s="166">
        <f>SUM('1b.mell '!D247)</f>
        <v>224359</v>
      </c>
      <c r="E17" s="166">
        <f>SUM('1b.mell '!E247)</f>
        <v>225500</v>
      </c>
      <c r="F17" s="277"/>
      <c r="G17" s="1436"/>
      <c r="H17" s="785"/>
      <c r="I17" s="785"/>
      <c r="J17" s="211"/>
    </row>
    <row r="18" spans="1:10" s="152" customFormat="1" ht="12">
      <c r="A18" s="250" t="s">
        <v>94</v>
      </c>
      <c r="B18" s="1443"/>
      <c r="C18" s="166">
        <f>SUM('1b.mell '!C248)</f>
        <v>0</v>
      </c>
      <c r="D18" s="166">
        <f>SUM('1b.mell '!D248)</f>
        <v>0</v>
      </c>
      <c r="E18" s="166">
        <f>SUM('1b.mell '!E248)</f>
        <v>0</v>
      </c>
      <c r="F18" s="277"/>
      <c r="G18" s="1436"/>
      <c r="H18" s="785"/>
      <c r="I18" s="785"/>
      <c r="J18" s="211"/>
    </row>
    <row r="19" spans="1:10" s="152" customFormat="1" ht="12">
      <c r="A19" s="250" t="s">
        <v>235</v>
      </c>
      <c r="B19" s="1443">
        <v>196106</v>
      </c>
      <c r="C19" s="166">
        <f>SUM('1b.mell '!C249)</f>
        <v>178375</v>
      </c>
      <c r="D19" s="166">
        <f>SUM('1b.mell '!D249)</f>
        <v>195161</v>
      </c>
      <c r="E19" s="166">
        <f>SUM('1b.mell '!E249)</f>
        <v>195161</v>
      </c>
      <c r="F19" s="277"/>
      <c r="G19" s="1436"/>
      <c r="H19" s="785"/>
      <c r="I19" s="785"/>
      <c r="J19" s="211"/>
    </row>
    <row r="20" spans="1:10" s="152" customFormat="1" ht="12">
      <c r="A20" s="250" t="s">
        <v>236</v>
      </c>
      <c r="B20" s="1443">
        <v>694978</v>
      </c>
      <c r="C20" s="166">
        <f>SUM('1b.mell '!C250)</f>
        <v>545847</v>
      </c>
      <c r="D20" s="166">
        <f>SUM('1b.mell '!D250)</f>
        <v>545653</v>
      </c>
      <c r="E20" s="166">
        <f>SUM('1b.mell '!E250)</f>
        <v>585344</v>
      </c>
      <c r="F20" s="153"/>
      <c r="G20" s="786"/>
      <c r="H20" s="786"/>
      <c r="I20" s="786"/>
      <c r="J20" s="156"/>
    </row>
    <row r="21" spans="1:10" s="152" customFormat="1" ht="12">
      <c r="A21" s="195" t="s">
        <v>237</v>
      </c>
      <c r="B21" s="1443">
        <v>10030</v>
      </c>
      <c r="C21" s="166">
        <f>SUM('1b.mell '!C251)</f>
        <v>0</v>
      </c>
      <c r="D21" s="166">
        <f>SUM('1b.mell '!D251)</f>
        <v>12215</v>
      </c>
      <c r="E21" s="166">
        <f>SUM('1b.mell '!E251)</f>
        <v>12215</v>
      </c>
      <c r="F21" s="153"/>
      <c r="G21" s="786"/>
      <c r="H21" s="786"/>
      <c r="I21" s="786"/>
      <c r="J21" s="156"/>
    </row>
    <row r="22" spans="1:10" s="152" customFormat="1" ht="12">
      <c r="A22" s="195" t="s">
        <v>486</v>
      </c>
      <c r="B22" s="1443">
        <v>15401</v>
      </c>
      <c r="C22" s="166">
        <f>SUM('1b.mell '!C252)</f>
        <v>15005</v>
      </c>
      <c r="D22" s="166">
        <f>SUM('1b.mell '!D252)</f>
        <v>15032</v>
      </c>
      <c r="E22" s="166">
        <f>SUM('1b.mell '!E252)</f>
        <v>15567</v>
      </c>
      <c r="F22" s="153"/>
      <c r="G22" s="786"/>
      <c r="H22" s="786"/>
      <c r="I22" s="786"/>
      <c r="J22" s="156"/>
    </row>
    <row r="23" spans="1:10" s="152" customFormat="1" ht="12">
      <c r="A23" s="995" t="s">
        <v>880</v>
      </c>
      <c r="B23" s="1455"/>
      <c r="C23" s="166"/>
      <c r="D23" s="166"/>
      <c r="E23" s="166"/>
      <c r="F23" s="153"/>
      <c r="G23" s="786"/>
      <c r="H23" s="786"/>
      <c r="I23" s="786"/>
      <c r="J23" s="156"/>
    </row>
    <row r="24" spans="1:10" s="152" customFormat="1" ht="12.75" thickBot="1">
      <c r="A24" s="251" t="s">
        <v>238</v>
      </c>
      <c r="B24" s="1444">
        <v>52588</v>
      </c>
      <c r="C24" s="166">
        <f>SUM('1b.mell '!C253)</f>
        <v>22000</v>
      </c>
      <c r="D24" s="166">
        <f>SUM('1b.mell '!D253)</f>
        <v>51368</v>
      </c>
      <c r="E24" s="166">
        <f>SUM('1b.mell '!E253)</f>
        <v>66112</v>
      </c>
      <c r="F24" s="153"/>
      <c r="G24" s="786"/>
      <c r="H24" s="786"/>
      <c r="I24" s="786"/>
      <c r="J24" s="156"/>
    </row>
    <row r="25" spans="1:10" s="152" customFormat="1" ht="13.5" thickBot="1">
      <c r="A25" s="253" t="s">
        <v>364</v>
      </c>
      <c r="B25" s="1445">
        <f>SUM(B15:B24)</f>
        <v>2942516</v>
      </c>
      <c r="C25" s="260">
        <f>SUM(C15:C24)</f>
        <v>2614888</v>
      </c>
      <c r="D25" s="260">
        <f>SUM(D15:D24)</f>
        <v>2671046</v>
      </c>
      <c r="E25" s="260">
        <f>SUM(E15:E24)</f>
        <v>2869575</v>
      </c>
      <c r="F25" s="153"/>
      <c r="G25" s="786"/>
      <c r="H25" s="786"/>
      <c r="I25" s="786"/>
      <c r="J25" s="156"/>
    </row>
    <row r="26" spans="1:10" s="152" customFormat="1" ht="12.75" thickBot="1">
      <c r="A26" s="254" t="s">
        <v>239</v>
      </c>
      <c r="B26" s="1447">
        <v>12145</v>
      </c>
      <c r="C26" s="261">
        <f>SUM('1b.mell '!C255)</f>
        <v>0</v>
      </c>
      <c r="D26" s="261">
        <f>SUM('1b.mell '!D255)</f>
        <v>9189</v>
      </c>
      <c r="E26" s="261">
        <f>SUM('1b.mell '!E255)</f>
        <v>9229</v>
      </c>
      <c r="F26" s="153"/>
      <c r="G26" s="786"/>
      <c r="H26" s="786"/>
      <c r="I26" s="786"/>
      <c r="J26" s="156"/>
    </row>
    <row r="27" spans="1:10" s="152" customFormat="1" ht="13.5" thickBot="1">
      <c r="A27" s="255" t="s">
        <v>240</v>
      </c>
      <c r="B27" s="1448">
        <f>SUM(B26)</f>
        <v>12145</v>
      </c>
      <c r="C27" s="269">
        <f>SUM(C26)</f>
        <v>0</v>
      </c>
      <c r="D27" s="269">
        <f>SUM(D26)</f>
        <v>9189</v>
      </c>
      <c r="E27" s="269">
        <f>SUM(E26)</f>
        <v>9229</v>
      </c>
      <c r="F27" s="154"/>
      <c r="G27" s="787"/>
      <c r="H27" s="787"/>
      <c r="I27" s="787"/>
      <c r="J27" s="157"/>
    </row>
    <row r="28" spans="1:10" s="152" customFormat="1" ht="17.25" thickBot="1" thickTop="1">
      <c r="A28" s="256" t="s">
        <v>71</v>
      </c>
      <c r="B28" s="216">
        <f>SUM(B27,B25,B14,B10)</f>
        <v>13311737</v>
      </c>
      <c r="C28" s="216">
        <f>SUM(C27,C25,C14,C10)</f>
        <v>12944731</v>
      </c>
      <c r="D28" s="216">
        <f>SUM(D27,D25,D14,D10)</f>
        <v>13313275</v>
      </c>
      <c r="E28" s="216">
        <f>SUM(E27,E25,E14,E10)</f>
        <v>14081858</v>
      </c>
      <c r="F28" s="173" t="s">
        <v>64</v>
      </c>
      <c r="G28" s="1460">
        <f>SUM(G6:G27)</f>
        <v>11293345</v>
      </c>
      <c r="H28" s="160">
        <f>SUM(H6:H10)</f>
        <v>12663813</v>
      </c>
      <c r="I28" s="160">
        <f>SUM(I6:I10)</f>
        <v>14061874</v>
      </c>
      <c r="J28" s="160">
        <f>SUM(J6:J10)</f>
        <v>12062632</v>
      </c>
    </row>
    <row r="29" spans="1:10" s="152" customFormat="1" ht="12.75" thickTop="1">
      <c r="A29" s="195" t="s">
        <v>241</v>
      </c>
      <c r="B29" s="1443">
        <v>300000</v>
      </c>
      <c r="C29" s="166">
        <f>SUM('1b.mell '!C258)</f>
        <v>50000</v>
      </c>
      <c r="D29" s="166">
        <f>SUM('1b.mell '!D258)</f>
        <v>52680</v>
      </c>
      <c r="E29" s="166">
        <f>SUM('1b.mell '!E258)</f>
        <v>52680</v>
      </c>
      <c r="F29" s="153"/>
      <c r="G29" s="998"/>
      <c r="H29" s="1466"/>
      <c r="I29" s="276"/>
      <c r="J29" s="276"/>
    </row>
    <row r="30" spans="1:10" s="152" customFormat="1" ht="12">
      <c r="A30" s="250" t="s">
        <v>242</v>
      </c>
      <c r="B30" s="1440">
        <v>6105</v>
      </c>
      <c r="C30" s="159">
        <f>SUM('1b.mell '!C259)</f>
        <v>209034</v>
      </c>
      <c r="D30" s="159">
        <f>SUM('1b.mell '!D259)</f>
        <v>209034</v>
      </c>
      <c r="E30" s="159">
        <f>SUM('1b.mell '!E259)</f>
        <v>209034</v>
      </c>
      <c r="F30" s="155" t="s">
        <v>257</v>
      </c>
      <c r="G30" s="1458">
        <v>634369</v>
      </c>
      <c r="H30" s="159">
        <f>SUM('1c.mell '!C144)</f>
        <v>1339250</v>
      </c>
      <c r="I30" s="159">
        <f>SUM('1c.mell '!D144)</f>
        <v>1917004</v>
      </c>
      <c r="J30" s="159">
        <f>SUM('1c.mell '!E144)</f>
        <v>590503</v>
      </c>
    </row>
    <row r="31" spans="1:10" s="152" customFormat="1" ht="12">
      <c r="A31" s="250" t="s">
        <v>243</v>
      </c>
      <c r="B31" s="1440">
        <v>65745</v>
      </c>
      <c r="C31" s="159">
        <f>SUM('1b.mell '!C260)</f>
        <v>250000</v>
      </c>
      <c r="D31" s="159">
        <f>SUM('1b.mell '!D260)</f>
        <v>0</v>
      </c>
      <c r="E31" s="159">
        <f>SUM('1b.mell '!E260)</f>
        <v>0</v>
      </c>
      <c r="F31" s="262" t="s">
        <v>258</v>
      </c>
      <c r="G31" s="1457">
        <v>1853836</v>
      </c>
      <c r="H31" s="159">
        <f>SUM('1c.mell '!C145)</f>
        <v>2862162</v>
      </c>
      <c r="I31" s="159">
        <f>SUM('1c.mell '!D145)</f>
        <v>3515790</v>
      </c>
      <c r="J31" s="159">
        <f>SUM('1c.mell '!E145)</f>
        <v>1092983</v>
      </c>
    </row>
    <row r="32" spans="1:10" s="152" customFormat="1" ht="12.75" thickBot="1">
      <c r="A32" s="250" t="s">
        <v>927</v>
      </c>
      <c r="B32" s="1440">
        <v>18849</v>
      </c>
      <c r="C32" s="159">
        <f>SUM('1b.mell '!C261)</f>
        <v>280000</v>
      </c>
      <c r="D32" s="159">
        <f>SUM('1b.mell '!D261)</f>
        <v>285614</v>
      </c>
      <c r="E32" s="159">
        <f>SUM('1b.mell '!E261)</f>
        <v>285614</v>
      </c>
      <c r="F32" s="155" t="s">
        <v>412</v>
      </c>
      <c r="G32" s="1458">
        <v>1045439</v>
      </c>
      <c r="H32" s="159">
        <f>SUM('1c.mell '!C146)</f>
        <v>1706008</v>
      </c>
      <c r="I32" s="159">
        <f>SUM('1c.mell '!D146)</f>
        <v>1945437</v>
      </c>
      <c r="J32" s="159">
        <f>SUM('1c.mell '!E146)</f>
        <v>1084502</v>
      </c>
    </row>
    <row r="33" spans="1:10" s="152" customFormat="1" ht="13.5" thickBot="1">
      <c r="A33" s="253" t="s">
        <v>244</v>
      </c>
      <c r="B33" s="1445">
        <f>SUM(B29:B32)</f>
        <v>390699</v>
      </c>
      <c r="C33" s="260">
        <f>SUM(C29:C32)</f>
        <v>789034</v>
      </c>
      <c r="D33" s="260">
        <f>SUM(D29:D32)</f>
        <v>547328</v>
      </c>
      <c r="E33" s="260">
        <f>SUM(E29:E32)</f>
        <v>547328</v>
      </c>
      <c r="F33" s="153"/>
      <c r="G33" s="785"/>
      <c r="H33" s="1016"/>
      <c r="I33" s="1016"/>
      <c r="J33" s="823"/>
    </row>
    <row r="34" spans="1:10" s="152" customFormat="1" ht="12">
      <c r="A34" s="195" t="s">
        <v>245</v>
      </c>
      <c r="B34" s="1443">
        <v>2062118</v>
      </c>
      <c r="C34" s="267">
        <f>SUM('1b.mell '!C263)</f>
        <v>2444000</v>
      </c>
      <c r="D34" s="267">
        <f>SUM('1b.mell '!D263)</f>
        <v>986958</v>
      </c>
      <c r="E34" s="267">
        <f>SUM('1b.mell '!E263)</f>
        <v>1072880</v>
      </c>
      <c r="F34" s="153"/>
      <c r="G34" s="785"/>
      <c r="H34" s="786"/>
      <c r="I34" s="786"/>
      <c r="J34" s="156"/>
    </row>
    <row r="35" spans="1:10" s="152" customFormat="1" ht="12">
      <c r="A35" s="250" t="s">
        <v>255</v>
      </c>
      <c r="B35" s="1440">
        <v>203</v>
      </c>
      <c r="C35" s="159">
        <f>SUM('1b.mell '!C264)</f>
        <v>0</v>
      </c>
      <c r="D35" s="159">
        <f>SUM('1b.mell '!D264)</f>
        <v>0</v>
      </c>
      <c r="E35" s="159">
        <f>SUM('1b.mell '!E264)</f>
        <v>20</v>
      </c>
      <c r="F35" s="153"/>
      <c r="G35" s="785"/>
      <c r="H35" s="786"/>
      <c r="I35" s="786"/>
      <c r="J35" s="156"/>
    </row>
    <row r="36" spans="1:10" s="152" customFormat="1" ht="12.75" thickBot="1">
      <c r="A36" s="994" t="s">
        <v>879</v>
      </c>
      <c r="B36" s="1444"/>
      <c r="C36" s="283"/>
      <c r="D36" s="283"/>
      <c r="E36" s="283"/>
      <c r="F36" s="153"/>
      <c r="G36" s="785"/>
      <c r="H36" s="786"/>
      <c r="I36" s="786"/>
      <c r="J36" s="156"/>
    </row>
    <row r="37" spans="1:10" s="152" customFormat="1" ht="13.5" thickBot="1">
      <c r="A37" s="253" t="s">
        <v>246</v>
      </c>
      <c r="B37" s="1445">
        <f>SUM(B34:B36)</f>
        <v>2062321</v>
      </c>
      <c r="C37" s="260">
        <f>SUM(C34:C35)</f>
        <v>2444000</v>
      </c>
      <c r="D37" s="260">
        <f>SUM(D34:D35)</f>
        <v>986958</v>
      </c>
      <c r="E37" s="260">
        <f>SUM(E34:E35)</f>
        <v>1072900</v>
      </c>
      <c r="F37" s="277"/>
      <c r="G37" s="1017"/>
      <c r="H37" s="1017"/>
      <c r="I37" s="1017"/>
      <c r="J37" s="270"/>
    </row>
    <row r="38" spans="1:10" s="152" customFormat="1" ht="12.75" customHeight="1">
      <c r="A38" s="257" t="s">
        <v>473</v>
      </c>
      <c r="B38" s="1446">
        <v>28037</v>
      </c>
      <c r="C38" s="267">
        <f>SUM('1b.mell '!C266)</f>
        <v>23000</v>
      </c>
      <c r="D38" s="267">
        <f>SUM('1b.mell '!D266)</f>
        <v>22537</v>
      </c>
      <c r="E38" s="267">
        <f>SUM('1b.mell '!E266)</f>
        <v>24730</v>
      </c>
      <c r="F38" s="278"/>
      <c r="G38" s="1461"/>
      <c r="H38" s="786"/>
      <c r="I38" s="786"/>
      <c r="J38" s="156"/>
    </row>
    <row r="39" spans="1:10" s="152" customFormat="1" ht="12.75" customHeight="1" thickBot="1">
      <c r="A39" s="258" t="s">
        <v>252</v>
      </c>
      <c r="B39" s="1449">
        <v>576040</v>
      </c>
      <c r="C39" s="259">
        <f>SUM('1b.mell '!C267+'1b.mell '!C268)</f>
        <v>235000</v>
      </c>
      <c r="D39" s="259">
        <f>SUM('1b.mell '!D267+'1b.mell '!D268)</f>
        <v>334520</v>
      </c>
      <c r="E39" s="259">
        <f>SUM('1b.mell '!E267+'1b.mell '!E268)</f>
        <v>334520</v>
      </c>
      <c r="F39" s="278"/>
      <c r="G39" s="1461"/>
      <c r="H39" s="785"/>
      <c r="I39" s="785"/>
      <c r="J39" s="211"/>
    </row>
    <row r="40" spans="1:10" s="152" customFormat="1" ht="13.5" thickBot="1">
      <c r="A40" s="255" t="s">
        <v>253</v>
      </c>
      <c r="B40" s="1448">
        <f>SUM(B38:B39)</f>
        <v>604077</v>
      </c>
      <c r="C40" s="269">
        <f>SUM(C38:C39)</f>
        <v>258000</v>
      </c>
      <c r="D40" s="269">
        <f>SUM(D38:D39)</f>
        <v>357057</v>
      </c>
      <c r="E40" s="269">
        <f>SUM(E38:E39)</f>
        <v>359250</v>
      </c>
      <c r="F40" s="279"/>
      <c r="G40" s="1462"/>
      <c r="H40" s="1018"/>
      <c r="I40" s="1018"/>
      <c r="J40" s="161"/>
    </row>
    <row r="41" spans="1:10" s="152" customFormat="1" ht="20.25" customHeight="1" thickBot="1" thickTop="1">
      <c r="A41" s="268" t="s">
        <v>72</v>
      </c>
      <c r="B41" s="172">
        <f>SUM(B40,B37,B33)</f>
        <v>3057097</v>
      </c>
      <c r="C41" s="172">
        <f>SUM(C40,C37,C33)</f>
        <v>3491034</v>
      </c>
      <c r="D41" s="172">
        <f>SUM(D40,D37,D33)</f>
        <v>1891343</v>
      </c>
      <c r="E41" s="172">
        <f>SUM(E40,E37,E33)</f>
        <v>1979478</v>
      </c>
      <c r="F41" s="175" t="s">
        <v>70</v>
      </c>
      <c r="G41" s="1460">
        <f>SUM(G30:G40)</f>
        <v>3533644</v>
      </c>
      <c r="H41" s="172">
        <f>SUM(H30:H40)</f>
        <v>5907420</v>
      </c>
      <c r="I41" s="172">
        <f>SUM(I30:I40)</f>
        <v>7378231</v>
      </c>
      <c r="J41" s="172">
        <f>SUM(J30:J40)</f>
        <v>2767988</v>
      </c>
    </row>
    <row r="42" spans="1:10" s="152" customFormat="1" ht="12.75" customHeight="1" thickTop="1">
      <c r="A42" s="195" t="s">
        <v>468</v>
      </c>
      <c r="B42" s="1443">
        <v>2627975</v>
      </c>
      <c r="C42" s="290">
        <f>SUM('1b.mell '!C271)</f>
        <v>108360</v>
      </c>
      <c r="D42" s="290">
        <f>SUM('1b.mell '!D271)</f>
        <v>3582547</v>
      </c>
      <c r="E42" s="290">
        <f>SUM('1b.mell '!E271)</f>
        <v>3582547</v>
      </c>
      <c r="F42" s="250"/>
      <c r="G42" s="195"/>
      <c r="H42" s="290"/>
      <c r="I42" s="290"/>
      <c r="J42" s="290"/>
    </row>
    <row r="43" spans="1:10" s="152" customFormat="1" ht="12.75" customHeight="1">
      <c r="A43" s="250" t="s">
        <v>487</v>
      </c>
      <c r="B43" s="1444">
        <v>44400</v>
      </c>
      <c r="C43" s="643"/>
      <c r="D43" s="643">
        <f>SUM('1b.mell '!D275)</f>
        <v>42784</v>
      </c>
      <c r="E43" s="643">
        <f>SUM('1b.mell '!E275)</f>
        <v>42783</v>
      </c>
      <c r="F43" s="1465" t="s">
        <v>496</v>
      </c>
      <c r="G43" s="1440">
        <v>45604</v>
      </c>
      <c r="H43" s="644">
        <f>SUM('1c.mell '!C149)</f>
        <v>55360</v>
      </c>
      <c r="I43" s="644">
        <f>SUM('1c.mell '!D149)</f>
        <v>87184</v>
      </c>
      <c r="J43" s="644">
        <f>SUM('1c.mell '!E149)</f>
        <v>44400</v>
      </c>
    </row>
    <row r="44" spans="1:10" s="152" customFormat="1" ht="12.75" customHeight="1">
      <c r="A44" s="250" t="s">
        <v>505</v>
      </c>
      <c r="B44" s="1440">
        <v>6097333</v>
      </c>
      <c r="C44" s="159">
        <f>SUM('1b.mell '!C272)</f>
        <v>6578909</v>
      </c>
      <c r="D44" s="159">
        <f>SUM('1b.mell '!D272)</f>
        <v>6714043</v>
      </c>
      <c r="E44" s="159">
        <f>SUM('1b.mell '!E272)</f>
        <v>6398273</v>
      </c>
      <c r="F44" s="1033" t="s">
        <v>506</v>
      </c>
      <c r="G44" s="283">
        <v>6097333</v>
      </c>
      <c r="H44" s="159">
        <f>SUM('1c.mell '!C148)</f>
        <v>6578909</v>
      </c>
      <c r="I44" s="159">
        <f>SUM('1c.mell '!D148)</f>
        <v>6714043</v>
      </c>
      <c r="J44" s="159">
        <f>SUM('1c.mell '!E148)</f>
        <v>6398273</v>
      </c>
    </row>
    <row r="45" spans="1:10" s="152" customFormat="1" ht="12.75" customHeight="1">
      <c r="A45" s="250" t="s">
        <v>450</v>
      </c>
      <c r="B45" s="1440">
        <v>2000000</v>
      </c>
      <c r="C45" s="159">
        <v>2000000</v>
      </c>
      <c r="D45" s="159">
        <v>2000000</v>
      </c>
      <c r="E45" s="159">
        <v>2000000</v>
      </c>
      <c r="F45" s="155" t="s">
        <v>504</v>
      </c>
      <c r="G45" s="159">
        <v>2000000</v>
      </c>
      <c r="H45" s="159">
        <v>2000000</v>
      </c>
      <c r="I45" s="159">
        <v>2000000</v>
      </c>
      <c r="J45" s="159">
        <v>2000000</v>
      </c>
    </row>
    <row r="46" spans="1:10" s="152" customFormat="1" ht="12.75" customHeight="1" thickBot="1">
      <c r="A46" s="280" t="s">
        <v>484</v>
      </c>
      <c r="B46" s="1450">
        <v>362</v>
      </c>
      <c r="C46" s="746"/>
      <c r="D46" s="746">
        <f>SUM('1b.mell '!D274)</f>
        <v>474</v>
      </c>
      <c r="E46" s="746">
        <f>SUM('1b.mell '!E274)</f>
        <v>474</v>
      </c>
      <c r="F46" s="154"/>
      <c r="G46" s="746"/>
      <c r="H46" s="283"/>
      <c r="I46" s="283"/>
      <c r="J46" s="283"/>
    </row>
    <row r="47" spans="1:10" s="152" customFormat="1" ht="15.75" thickBot="1" thickTop="1">
      <c r="A47" s="171" t="s">
        <v>65</v>
      </c>
      <c r="B47" s="172">
        <f>SUM(B42:B46)</f>
        <v>10770070</v>
      </c>
      <c r="C47" s="160">
        <f>SUM(C42:C46)</f>
        <v>8687269</v>
      </c>
      <c r="D47" s="160">
        <f>SUM(D42:D46)</f>
        <v>12339848</v>
      </c>
      <c r="E47" s="160">
        <f>SUM(E42:E46)</f>
        <v>12024077</v>
      </c>
      <c r="F47" s="171" t="s">
        <v>66</v>
      </c>
      <c r="G47" s="172">
        <f>SUM(G43:G46)</f>
        <v>8142937</v>
      </c>
      <c r="H47" s="216">
        <f>SUM(H43:H45)</f>
        <v>8634269</v>
      </c>
      <c r="I47" s="216">
        <f>SUM(I43:I45)</f>
        <v>8801227</v>
      </c>
      <c r="J47" s="216">
        <f>SUM(J43:J45)</f>
        <v>8442673</v>
      </c>
    </row>
    <row r="48" spans="1:10" s="152" customFormat="1" ht="12.75" thickTop="1">
      <c r="A48" s="996" t="s">
        <v>468</v>
      </c>
      <c r="B48" s="1451">
        <v>2206909</v>
      </c>
      <c r="C48" s="997">
        <f>SUM('1b.mell '!C277)</f>
        <v>2130468</v>
      </c>
      <c r="D48" s="997">
        <f>SUM('1b.mell '!D277)</f>
        <v>2744866</v>
      </c>
      <c r="E48" s="997">
        <f>SUM('1b.mell '!E277)</f>
        <v>2744866</v>
      </c>
      <c r="F48" s="998" t="s">
        <v>489</v>
      </c>
      <c r="G48" s="1463">
        <v>48000</v>
      </c>
      <c r="H48" s="997">
        <f>SUM('1c.mell '!C152)</f>
        <v>48000</v>
      </c>
      <c r="I48" s="997">
        <f>SUM('1c.mell '!D152)</f>
        <v>48000</v>
      </c>
      <c r="J48" s="997">
        <f>SUM('1c.mell '!E152)</f>
        <v>48000</v>
      </c>
    </row>
    <row r="49" spans="1:10" s="152" customFormat="1" ht="12.75" thickBot="1">
      <c r="A49" s="280" t="s">
        <v>505</v>
      </c>
      <c r="B49" s="1450"/>
      <c r="C49" s="746"/>
      <c r="D49" s="746"/>
      <c r="E49" s="746"/>
      <c r="F49" s="154"/>
      <c r="G49" s="1464"/>
      <c r="H49" s="281"/>
      <c r="I49" s="161"/>
      <c r="J49" s="161"/>
    </row>
    <row r="50" spans="1:10" s="152" customFormat="1" ht="16.5" customHeight="1" thickBot="1" thickTop="1">
      <c r="A50" s="282" t="s">
        <v>254</v>
      </c>
      <c r="B50" s="1452">
        <f>SUM(B48:B49)</f>
        <v>2206909</v>
      </c>
      <c r="C50" s="160">
        <f>SUM(C48:C48)</f>
        <v>2130468</v>
      </c>
      <c r="D50" s="160">
        <f>SUM(D48:D48)</f>
        <v>2744866</v>
      </c>
      <c r="E50" s="160">
        <f>SUM(E48:E48)</f>
        <v>2744866</v>
      </c>
      <c r="F50" s="173" t="s">
        <v>47</v>
      </c>
      <c r="G50" s="1460">
        <f>SUM(G48:G49)</f>
        <v>48000</v>
      </c>
      <c r="H50" s="216">
        <f>SUM(H48:H48)</f>
        <v>48000</v>
      </c>
      <c r="I50" s="284">
        <f>SUM(I48:I48)</f>
        <v>48000</v>
      </c>
      <c r="J50" s="284">
        <f>SUM(J48:J48)</f>
        <v>48000</v>
      </c>
    </row>
    <row r="51" spans="1:10" s="152" customFormat="1" ht="14.25" thickBot="1" thickTop="1">
      <c r="A51" s="271"/>
      <c r="B51" s="1453"/>
      <c r="C51" s="272"/>
      <c r="D51" s="272"/>
      <c r="E51" s="272"/>
      <c r="F51" s="285"/>
      <c r="G51" s="285"/>
      <c r="H51" s="281"/>
      <c r="I51" s="281"/>
      <c r="J51" s="281"/>
    </row>
    <row r="52" spans="1:10" s="152" customFormat="1" ht="20.25" customHeight="1" thickBot="1" thickTop="1">
      <c r="A52" s="193" t="s">
        <v>488</v>
      </c>
      <c r="B52" s="1025">
        <f>SUM(B28+B41+B48+B42+B45+B46+B43)</f>
        <v>23248480</v>
      </c>
      <c r="C52" s="174">
        <f>SUM(C28+C41+C48+C42+C45+C46)</f>
        <v>20674593</v>
      </c>
      <c r="D52" s="1025">
        <f>SUM(D28+D41+D48+D42+D45+D46+D43)</f>
        <v>23575289</v>
      </c>
      <c r="E52" s="1025">
        <f>SUM(E28+E41+E48+E42+E45+E46+E43)</f>
        <v>24432006</v>
      </c>
      <c r="F52" s="193" t="s">
        <v>490</v>
      </c>
      <c r="G52" s="1454">
        <v>16920593</v>
      </c>
      <c r="H52" s="174">
        <f>SUM(H28+H41+H48+H43+H45)</f>
        <v>20674593</v>
      </c>
      <c r="I52" s="174">
        <f>SUM(I28+I41+I48+I43+I45)</f>
        <v>23575289</v>
      </c>
      <c r="J52" s="174">
        <f>SUM(J28+J41+J48+J43+J45)</f>
        <v>16923020</v>
      </c>
    </row>
    <row r="53" spans="1:2" ht="15.75" thickTop="1">
      <c r="A53" s="151"/>
      <c r="B53" s="151"/>
    </row>
    <row r="54" spans="1:2" ht="15">
      <c r="A54" s="151"/>
      <c r="B54" s="151"/>
    </row>
    <row r="55" spans="1:2" ht="15">
      <c r="A55" s="151"/>
      <c r="B55" s="151"/>
    </row>
  </sheetData>
  <sheetProtection/>
  <mergeCells count="12">
    <mergeCell ref="A1:F1"/>
    <mergeCell ref="A4:A5"/>
    <mergeCell ref="F4:F5"/>
    <mergeCell ref="A2:H2"/>
    <mergeCell ref="E4:E5"/>
    <mergeCell ref="B4:B5"/>
    <mergeCell ref="G4:G5"/>
    <mergeCell ref="J4:J5"/>
    <mergeCell ref="H4:H5"/>
    <mergeCell ref="C4:C5"/>
    <mergeCell ref="I4:I5"/>
    <mergeCell ref="D4:D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showZeros="0" zoomScalePageLayoutView="0" workbookViewId="0" topLeftCell="A19">
      <selection activeCell="E34" sqref="D33:E34"/>
    </sheetView>
  </sheetViews>
  <sheetFormatPr defaultColWidth="9.00390625" defaultRowHeight="12.75"/>
  <cols>
    <col min="1" max="1" width="6.125" style="40" customWidth="1"/>
    <col min="2" max="2" width="52.00390625" style="40" customWidth="1"/>
    <col min="3" max="5" width="13.125" style="20" customWidth="1"/>
    <col min="6" max="6" width="9.875" style="220" customWidth="1"/>
    <col min="7" max="7" width="40.375" style="40" customWidth="1"/>
    <col min="8" max="16384" width="9.125" style="40" customWidth="1"/>
  </cols>
  <sheetData>
    <row r="1" spans="1:7" s="38" customFormat="1" ht="12.75">
      <c r="A1" s="1574" t="s">
        <v>155</v>
      </c>
      <c r="B1" s="1519"/>
      <c r="C1" s="1519"/>
      <c r="D1" s="1519"/>
      <c r="E1" s="1519"/>
      <c r="F1" s="1519"/>
      <c r="G1" s="1519"/>
    </row>
    <row r="2" spans="1:7" s="38" customFormat="1" ht="12.75">
      <c r="A2" s="1566" t="s">
        <v>874</v>
      </c>
      <c r="B2" s="1567"/>
      <c r="C2" s="1567"/>
      <c r="D2" s="1567"/>
      <c r="E2" s="1567"/>
      <c r="F2" s="1567"/>
      <c r="G2" s="1567"/>
    </row>
    <row r="3" spans="1:7" s="38" customFormat="1" ht="12">
      <c r="A3" s="548"/>
      <c r="B3" s="548"/>
      <c r="C3" s="549"/>
      <c r="D3" s="549"/>
      <c r="E3" s="549"/>
      <c r="F3" s="550"/>
      <c r="G3" s="415" t="s">
        <v>190</v>
      </c>
    </row>
    <row r="4" spans="1:7" ht="12" customHeight="1">
      <c r="A4" s="497"/>
      <c r="B4" s="509"/>
      <c r="C4" s="1509" t="s">
        <v>899</v>
      </c>
      <c r="D4" s="1509" t="s">
        <v>929</v>
      </c>
      <c r="E4" s="1509" t="s">
        <v>1363</v>
      </c>
      <c r="F4" s="1575" t="s">
        <v>1366</v>
      </c>
      <c r="G4" s="417" t="s">
        <v>150</v>
      </c>
    </row>
    <row r="5" spans="1:7" ht="12" customHeight="1">
      <c r="A5" s="74" t="s">
        <v>291</v>
      </c>
      <c r="B5" s="511" t="s">
        <v>149</v>
      </c>
      <c r="C5" s="1545"/>
      <c r="D5" s="1545"/>
      <c r="E5" s="1533"/>
      <c r="F5" s="1576"/>
      <c r="G5" s="74" t="s">
        <v>151</v>
      </c>
    </row>
    <row r="6" spans="1:7" s="38" customFormat="1" ht="12.75" customHeight="1" thickBot="1">
      <c r="A6" s="74"/>
      <c r="B6" s="381"/>
      <c r="C6" s="1552"/>
      <c r="D6" s="1552"/>
      <c r="E6" s="1534"/>
      <c r="F6" s="1577"/>
      <c r="G6" s="381"/>
    </row>
    <row r="7" spans="1:7" s="38" customFormat="1" ht="12">
      <c r="A7" s="382" t="s">
        <v>171</v>
      </c>
      <c r="B7" s="382" t="s">
        <v>172</v>
      </c>
      <c r="C7" s="417" t="s">
        <v>173</v>
      </c>
      <c r="D7" s="417" t="s">
        <v>174</v>
      </c>
      <c r="E7" s="417" t="s">
        <v>175</v>
      </c>
      <c r="F7" s="417" t="s">
        <v>46</v>
      </c>
      <c r="G7" s="417" t="s">
        <v>384</v>
      </c>
    </row>
    <row r="8" spans="1:7" s="38" customFormat="1" ht="12.75">
      <c r="A8" s="465"/>
      <c r="B8" s="551" t="s">
        <v>282</v>
      </c>
      <c r="C8" s="422"/>
      <c r="D8" s="422"/>
      <c r="E8" s="422"/>
      <c r="F8" s="502"/>
      <c r="G8" s="461"/>
    </row>
    <row r="9" spans="1:7" ht="12">
      <c r="A9" s="74"/>
      <c r="B9" s="518" t="s">
        <v>268</v>
      </c>
      <c r="C9" s="552"/>
      <c r="D9" s="552"/>
      <c r="E9" s="552"/>
      <c r="F9" s="553"/>
      <c r="G9" s="373"/>
    </row>
    <row r="10" spans="1:7" ht="12">
      <c r="A10" s="443">
        <v>5012</v>
      </c>
      <c r="B10" s="730" t="s">
        <v>454</v>
      </c>
      <c r="C10" s="72">
        <v>2000</v>
      </c>
      <c r="D10" s="72">
        <v>4000</v>
      </c>
      <c r="E10" s="72"/>
      <c r="F10" s="556">
        <f>SUM(E10/D10)</f>
        <v>0</v>
      </c>
      <c r="G10" s="524"/>
    </row>
    <row r="11" spans="1:7" ht="12">
      <c r="A11" s="465">
        <v>5010</v>
      </c>
      <c r="B11" s="729" t="s">
        <v>183</v>
      </c>
      <c r="C11" s="301">
        <f>SUM(C10:C10)</f>
        <v>2000</v>
      </c>
      <c r="D11" s="301">
        <f>SUM(D10:D10)</f>
        <v>4000</v>
      </c>
      <c r="E11" s="301">
        <f>SUM(E10:E10)</f>
        <v>0</v>
      </c>
      <c r="F11" s="1410">
        <f aca="true" t="shared" si="0" ref="F11:F61">SUM(E11/D11)</f>
        <v>0</v>
      </c>
      <c r="G11" s="73"/>
    </row>
    <row r="12" spans="1:7" s="38" customFormat="1" ht="12">
      <c r="A12" s="74"/>
      <c r="B12" s="538" t="s">
        <v>275</v>
      </c>
      <c r="C12" s="748"/>
      <c r="D12" s="748"/>
      <c r="E12" s="748"/>
      <c r="F12" s="556"/>
      <c r="G12" s="531"/>
    </row>
    <row r="13" spans="1:7" ht="12">
      <c r="A13" s="443">
        <v>5021</v>
      </c>
      <c r="B13" s="554" t="s">
        <v>12</v>
      </c>
      <c r="C13" s="72">
        <v>20000</v>
      </c>
      <c r="D13" s="1083">
        <v>23560</v>
      </c>
      <c r="E13" s="1083"/>
      <c r="F13" s="556">
        <f t="shared" si="0"/>
        <v>0</v>
      </c>
      <c r="G13" s="373"/>
    </row>
    <row r="14" spans="1:7" ht="12">
      <c r="A14" s="443">
        <v>5023</v>
      </c>
      <c r="B14" s="554" t="s">
        <v>427</v>
      </c>
      <c r="C14" s="72">
        <v>264784</v>
      </c>
      <c r="D14" s="1083">
        <f>SUM(D15:D18)</f>
        <v>264784</v>
      </c>
      <c r="E14" s="1083">
        <f>SUM(E15:E18)</f>
        <v>238491</v>
      </c>
      <c r="F14" s="556">
        <f t="shared" si="0"/>
        <v>0.900700193365158</v>
      </c>
      <c r="G14" s="373"/>
    </row>
    <row r="15" spans="1:7" ht="12">
      <c r="A15" s="443"/>
      <c r="B15" s="1023" t="s">
        <v>342</v>
      </c>
      <c r="C15" s="72"/>
      <c r="D15" s="1024">
        <v>4592</v>
      </c>
      <c r="E15" s="1024">
        <v>4284</v>
      </c>
      <c r="F15" s="1411">
        <f t="shared" si="0"/>
        <v>0.9329268292682927</v>
      </c>
      <c r="G15" s="373"/>
    </row>
    <row r="16" spans="1:7" ht="12">
      <c r="A16" s="443"/>
      <c r="B16" s="1023" t="s">
        <v>919</v>
      </c>
      <c r="C16" s="72"/>
      <c r="D16" s="1024">
        <v>895</v>
      </c>
      <c r="E16" s="1024">
        <v>716</v>
      </c>
      <c r="F16" s="1411">
        <f t="shared" si="0"/>
        <v>0.8</v>
      </c>
      <c r="G16" s="373"/>
    </row>
    <row r="17" spans="1:7" ht="12">
      <c r="A17" s="443"/>
      <c r="B17" s="1023" t="s">
        <v>344</v>
      </c>
      <c r="C17" s="72"/>
      <c r="D17" s="1024">
        <v>3372</v>
      </c>
      <c r="E17" s="1024">
        <v>1846</v>
      </c>
      <c r="F17" s="1411">
        <f t="shared" si="0"/>
        <v>0.5474495848161328</v>
      </c>
      <c r="G17" s="373"/>
    </row>
    <row r="18" spans="1:7" ht="12">
      <c r="A18" s="443"/>
      <c r="B18" s="1023" t="s">
        <v>262</v>
      </c>
      <c r="C18" s="72"/>
      <c r="D18" s="1024">
        <v>255925</v>
      </c>
      <c r="E18" s="1024">
        <v>231645</v>
      </c>
      <c r="F18" s="1411">
        <f t="shared" si="0"/>
        <v>0.9051284556022272</v>
      </c>
      <c r="G18" s="373"/>
    </row>
    <row r="19" spans="1:7" ht="12">
      <c r="A19" s="443">
        <v>5024</v>
      </c>
      <c r="B19" s="554" t="s">
        <v>438</v>
      </c>
      <c r="C19" s="72">
        <v>525255</v>
      </c>
      <c r="D19" s="1083">
        <f>SUM(D20:D21)</f>
        <v>734588</v>
      </c>
      <c r="E19" s="1083">
        <f>SUM(E20:E21)</f>
        <v>21993</v>
      </c>
      <c r="F19" s="556">
        <f t="shared" si="0"/>
        <v>0.029939231242546844</v>
      </c>
      <c r="G19" s="373"/>
    </row>
    <row r="20" spans="1:7" ht="12">
      <c r="A20" s="443"/>
      <c r="B20" s="1023" t="s">
        <v>344</v>
      </c>
      <c r="C20" s="72"/>
      <c r="D20" s="1024">
        <v>6264</v>
      </c>
      <c r="E20" s="1024">
        <v>1190</v>
      </c>
      <c r="F20" s="556">
        <f t="shared" si="0"/>
        <v>0.18997445721583653</v>
      </c>
      <c r="G20" s="373"/>
    </row>
    <row r="21" spans="1:7" ht="12">
      <c r="A21" s="443"/>
      <c r="B21" s="1023" t="s">
        <v>262</v>
      </c>
      <c r="C21" s="72"/>
      <c r="D21" s="1024">
        <v>728324</v>
      </c>
      <c r="E21" s="1024">
        <v>20803</v>
      </c>
      <c r="F21" s="556">
        <f t="shared" si="0"/>
        <v>0.028562837418511542</v>
      </c>
      <c r="G21" s="373"/>
    </row>
    <row r="22" spans="1:7" ht="12">
      <c r="A22" s="443">
        <v>5025</v>
      </c>
      <c r="B22" s="645" t="s">
        <v>893</v>
      </c>
      <c r="C22" s="72">
        <v>60000</v>
      </c>
      <c r="D22" s="72"/>
      <c r="E22" s="72"/>
      <c r="F22" s="556"/>
      <c r="G22" s="373"/>
    </row>
    <row r="23" spans="1:7" s="38" customFormat="1" ht="12">
      <c r="A23" s="465">
        <v>5020</v>
      </c>
      <c r="B23" s="636" t="s">
        <v>183</v>
      </c>
      <c r="C23" s="301">
        <f>SUM(C13:C22)</f>
        <v>870039</v>
      </c>
      <c r="D23" s="301">
        <f>SUM(D13+D14+D19+D22)</f>
        <v>1022932</v>
      </c>
      <c r="E23" s="301">
        <f>SUM(E13+E14+E19+E22)</f>
        <v>260484</v>
      </c>
      <c r="F23" s="1410">
        <f t="shared" si="0"/>
        <v>0.25464449249803506</v>
      </c>
      <c r="G23" s="528"/>
    </row>
    <row r="24" spans="1:7" s="38" customFormat="1" ht="12" customHeight="1">
      <c r="A24" s="74"/>
      <c r="B24" s="557" t="s">
        <v>60</v>
      </c>
      <c r="C24" s="748"/>
      <c r="D24" s="748"/>
      <c r="E24" s="748"/>
      <c r="F24" s="556"/>
      <c r="G24" s="531"/>
    </row>
    <row r="25" spans="1:7" s="38" customFormat="1" ht="12" customHeight="1">
      <c r="A25" s="520">
        <v>5030</v>
      </c>
      <c r="B25" s="733" t="s">
        <v>447</v>
      </c>
      <c r="C25" s="748">
        <v>16150</v>
      </c>
      <c r="D25" s="748">
        <v>16988</v>
      </c>
      <c r="E25" s="748">
        <v>838</v>
      </c>
      <c r="F25" s="556">
        <f t="shared" si="0"/>
        <v>0.04932893807393454</v>
      </c>
      <c r="G25" s="522"/>
    </row>
    <row r="26" spans="1:7" s="38" customFormat="1" ht="12" customHeight="1">
      <c r="A26" s="520">
        <v>5031</v>
      </c>
      <c r="B26" s="836" t="s">
        <v>913</v>
      </c>
      <c r="C26" s="748"/>
      <c r="D26" s="1084">
        <v>8000</v>
      </c>
      <c r="E26" s="1084"/>
      <c r="F26" s="556">
        <f t="shared" si="0"/>
        <v>0</v>
      </c>
      <c r="G26" s="522"/>
    </row>
    <row r="27" spans="1:7" s="38" customFormat="1" ht="12" customHeight="1">
      <c r="A27" s="520">
        <v>5032</v>
      </c>
      <c r="B27" s="836" t="s">
        <v>888</v>
      </c>
      <c r="C27" s="748">
        <v>28500</v>
      </c>
      <c r="D27" s="1084">
        <v>28500</v>
      </c>
      <c r="E27" s="1084"/>
      <c r="F27" s="556">
        <f t="shared" si="0"/>
        <v>0</v>
      </c>
      <c r="G27" s="522"/>
    </row>
    <row r="28" spans="1:7" ht="12">
      <c r="A28" s="443">
        <v>5033</v>
      </c>
      <c r="B28" s="730" t="s">
        <v>29</v>
      </c>
      <c r="C28" s="72">
        <v>5000</v>
      </c>
      <c r="D28" s="1083">
        <f>SUM(D29:D30)</f>
        <v>49686</v>
      </c>
      <c r="E28" s="1083">
        <f>SUM(E29:E30)</f>
        <v>48706</v>
      </c>
      <c r="F28" s="556">
        <f t="shared" si="0"/>
        <v>0.980276134122288</v>
      </c>
      <c r="G28" s="558"/>
    </row>
    <row r="29" spans="1:7" ht="12">
      <c r="A29" s="443"/>
      <c r="B29" s="1023" t="s">
        <v>344</v>
      </c>
      <c r="C29" s="72"/>
      <c r="D29" s="1085">
        <v>654</v>
      </c>
      <c r="E29" s="1085">
        <v>654</v>
      </c>
      <c r="F29" s="556">
        <f t="shared" si="0"/>
        <v>1</v>
      </c>
      <c r="G29" s="558"/>
    </row>
    <row r="30" spans="1:7" ht="12">
      <c r="A30" s="443"/>
      <c r="B30" s="1023" t="s">
        <v>262</v>
      </c>
      <c r="C30" s="72"/>
      <c r="D30" s="1085">
        <v>49032</v>
      </c>
      <c r="E30" s="1085">
        <v>48052</v>
      </c>
      <c r="F30" s="556">
        <f t="shared" si="0"/>
        <v>0.9800130527002774</v>
      </c>
      <c r="G30" s="558"/>
    </row>
    <row r="31" spans="1:7" ht="12">
      <c r="A31" s="443">
        <v>5034</v>
      </c>
      <c r="B31" s="730" t="s">
        <v>249</v>
      </c>
      <c r="C31" s="72">
        <v>6650</v>
      </c>
      <c r="D31" s="1083">
        <v>6650</v>
      </c>
      <c r="E31" s="1083"/>
      <c r="F31" s="556">
        <f t="shared" si="0"/>
        <v>0</v>
      </c>
      <c r="G31" s="558"/>
    </row>
    <row r="32" spans="1:7" ht="12.75">
      <c r="A32" s="443">
        <v>5035</v>
      </c>
      <c r="B32" s="1043" t="s">
        <v>928</v>
      </c>
      <c r="C32" s="72"/>
      <c r="D32" s="1083">
        <v>6000</v>
      </c>
      <c r="E32" s="1083"/>
      <c r="F32" s="556">
        <f t="shared" si="0"/>
        <v>0</v>
      </c>
      <c r="G32" s="558"/>
    </row>
    <row r="33" spans="1:7" ht="12">
      <c r="A33" s="443">
        <v>5036</v>
      </c>
      <c r="B33" s="730" t="s">
        <v>883</v>
      </c>
      <c r="C33" s="72">
        <v>15200</v>
      </c>
      <c r="D33" s="1083">
        <v>15200</v>
      </c>
      <c r="E33" s="1083"/>
      <c r="F33" s="556">
        <f t="shared" si="0"/>
        <v>0</v>
      </c>
      <c r="G33" s="558"/>
    </row>
    <row r="34" spans="1:7" ht="12">
      <c r="A34" s="443">
        <v>5037</v>
      </c>
      <c r="B34" s="730" t="s">
        <v>884</v>
      </c>
      <c r="C34" s="72">
        <v>133529</v>
      </c>
      <c r="D34" s="1083">
        <v>133529</v>
      </c>
      <c r="E34" s="1083">
        <v>718</v>
      </c>
      <c r="F34" s="556">
        <f t="shared" si="0"/>
        <v>0.005377109092406893</v>
      </c>
      <c r="G34" s="558"/>
    </row>
    <row r="35" spans="1:7" ht="12">
      <c r="A35" s="443">
        <v>5039</v>
      </c>
      <c r="B35" s="554" t="s">
        <v>794</v>
      </c>
      <c r="C35" s="72">
        <v>50535</v>
      </c>
      <c r="D35" s="1083">
        <v>106238</v>
      </c>
      <c r="E35" s="1083">
        <v>7366</v>
      </c>
      <c r="F35" s="556">
        <f t="shared" si="0"/>
        <v>0.06933488958752988</v>
      </c>
      <c r="G35" s="558"/>
    </row>
    <row r="36" spans="1:7" ht="12">
      <c r="A36" s="443">
        <v>5044</v>
      </c>
      <c r="B36" s="554" t="s">
        <v>449</v>
      </c>
      <c r="C36" s="72"/>
      <c r="D36" s="1083">
        <v>594</v>
      </c>
      <c r="E36" s="1083">
        <v>587</v>
      </c>
      <c r="F36" s="556">
        <f t="shared" si="0"/>
        <v>0.9882154882154882</v>
      </c>
      <c r="G36" s="558"/>
    </row>
    <row r="37" spans="1:7" ht="12">
      <c r="A37" s="443">
        <v>5045</v>
      </c>
      <c r="B37" s="554" t="s">
        <v>906</v>
      </c>
      <c r="C37" s="72"/>
      <c r="D37" s="1083">
        <f>SUM(D38:D40)</f>
        <v>6105</v>
      </c>
      <c r="E37" s="1083">
        <f>SUM(E38:E40)</f>
        <v>153</v>
      </c>
      <c r="F37" s="556">
        <f t="shared" si="0"/>
        <v>0.02506142506142506</v>
      </c>
      <c r="G37" s="558"/>
    </row>
    <row r="38" spans="1:7" ht="12">
      <c r="A38" s="443"/>
      <c r="B38" s="1023" t="s">
        <v>342</v>
      </c>
      <c r="C38" s="72"/>
      <c r="D38" s="1085">
        <v>128</v>
      </c>
      <c r="E38" s="1085">
        <v>128</v>
      </c>
      <c r="F38" s="556">
        <f t="shared" si="0"/>
        <v>1</v>
      </c>
      <c r="G38" s="558"/>
    </row>
    <row r="39" spans="1:7" ht="12">
      <c r="A39" s="443"/>
      <c r="B39" s="1023" t="s">
        <v>919</v>
      </c>
      <c r="C39" s="72"/>
      <c r="D39" s="1085">
        <v>25</v>
      </c>
      <c r="E39" s="1085">
        <v>25</v>
      </c>
      <c r="F39" s="556">
        <f t="shared" si="0"/>
        <v>1</v>
      </c>
      <c r="G39" s="558"/>
    </row>
    <row r="40" spans="1:7" ht="12">
      <c r="A40" s="443"/>
      <c r="B40" s="1023" t="s">
        <v>262</v>
      </c>
      <c r="C40" s="72"/>
      <c r="D40" s="1085">
        <v>5952</v>
      </c>
      <c r="E40" s="1085"/>
      <c r="F40" s="556">
        <f t="shared" si="0"/>
        <v>0</v>
      </c>
      <c r="G40" s="558"/>
    </row>
    <row r="41" spans="1:7" ht="12">
      <c r="A41" s="443">
        <v>5046</v>
      </c>
      <c r="B41" s="554" t="s">
        <v>908</v>
      </c>
      <c r="C41" s="72"/>
      <c r="D41" s="1083">
        <v>4277</v>
      </c>
      <c r="E41" s="1083">
        <v>4218</v>
      </c>
      <c r="F41" s="556">
        <f t="shared" si="0"/>
        <v>0.9862052840776245</v>
      </c>
      <c r="G41" s="558"/>
    </row>
    <row r="42" spans="1:7" ht="12">
      <c r="A42" s="443">
        <v>5047</v>
      </c>
      <c r="B42" s="554" t="s">
        <v>921</v>
      </c>
      <c r="C42" s="72"/>
      <c r="D42" s="1083">
        <v>5000</v>
      </c>
      <c r="E42" s="1083">
        <v>2751</v>
      </c>
      <c r="F42" s="556">
        <f t="shared" si="0"/>
        <v>0.5502</v>
      </c>
      <c r="G42" s="558"/>
    </row>
    <row r="43" spans="1:7" ht="12">
      <c r="A43" s="443">
        <v>5048</v>
      </c>
      <c r="B43" s="554" t="s">
        <v>922</v>
      </c>
      <c r="C43" s="72"/>
      <c r="D43" s="1083">
        <v>8000</v>
      </c>
      <c r="E43" s="1083">
        <v>7292</v>
      </c>
      <c r="F43" s="556">
        <f t="shared" si="0"/>
        <v>0.9115</v>
      </c>
      <c r="G43" s="558"/>
    </row>
    <row r="44" spans="1:7" ht="12">
      <c r="A44" s="443">
        <v>5049</v>
      </c>
      <c r="B44" s="554" t="s">
        <v>923</v>
      </c>
      <c r="C44" s="72"/>
      <c r="D44" s="1083">
        <v>45000</v>
      </c>
      <c r="E44" s="1083">
        <v>9266</v>
      </c>
      <c r="F44" s="556">
        <f t="shared" si="0"/>
        <v>0.2059111111111111</v>
      </c>
      <c r="G44" s="558"/>
    </row>
    <row r="45" spans="1:7" ht="12" customHeight="1">
      <c r="A45" s="465">
        <v>5050</v>
      </c>
      <c r="B45" s="555" t="s">
        <v>183</v>
      </c>
      <c r="C45" s="301">
        <f>SUM(C25:C36)</f>
        <v>255564</v>
      </c>
      <c r="D45" s="301">
        <f>SUM(D25+D26+D27+D28+D31+D33+D34+D35+D36+D41+D37+D42+D43+D44+D32)</f>
        <v>439767</v>
      </c>
      <c r="E45" s="301">
        <f>SUM(E25+E26+E27+E28+E31+E33+E34+E35+E36+E41+E37+E42+E43+E44+E32)</f>
        <v>81895</v>
      </c>
      <c r="F45" s="1415">
        <f t="shared" si="0"/>
        <v>0.18622361386825295</v>
      </c>
      <c r="G45" s="528"/>
    </row>
    <row r="46" spans="1:7" ht="12" customHeight="1">
      <c r="A46" s="497"/>
      <c r="B46" s="646" t="s">
        <v>445</v>
      </c>
      <c r="C46" s="559"/>
      <c r="D46" s="559"/>
      <c r="E46" s="559"/>
      <c r="F46" s="556"/>
      <c r="G46" s="647"/>
    </row>
    <row r="47" spans="1:7" ht="12" customHeight="1">
      <c r="A47" s="520">
        <v>5062</v>
      </c>
      <c r="B47" s="733" t="s">
        <v>432</v>
      </c>
      <c r="C47" s="293">
        <v>6937</v>
      </c>
      <c r="D47" s="293">
        <v>14617</v>
      </c>
      <c r="E47" s="293">
        <v>6937</v>
      </c>
      <c r="F47" s="556">
        <f t="shared" si="0"/>
        <v>0.47458438804132175</v>
      </c>
      <c r="G47" s="734"/>
    </row>
    <row r="48" spans="1:7" ht="12" customHeight="1">
      <c r="A48" s="465">
        <v>5060</v>
      </c>
      <c r="B48" s="555" t="s">
        <v>183</v>
      </c>
      <c r="C48" s="301">
        <f>SUM(C47:C47)</f>
        <v>6937</v>
      </c>
      <c r="D48" s="301">
        <f>SUM(D47:D47)</f>
        <v>14617</v>
      </c>
      <c r="E48" s="301">
        <f>SUM(E47:E47)</f>
        <v>6937</v>
      </c>
      <c r="F48" s="1415">
        <f t="shared" si="0"/>
        <v>0.47458438804132175</v>
      </c>
      <c r="G48" s="528"/>
    </row>
    <row r="49" spans="1:7" ht="15.75" customHeight="1">
      <c r="A49" s="364"/>
      <c r="B49" s="648" t="s">
        <v>283</v>
      </c>
      <c r="C49" s="303">
        <f>SUM(C45+C23+C11+C48)</f>
        <v>1134540</v>
      </c>
      <c r="D49" s="303">
        <f>SUM(D45+D23+D11+D48)</f>
        <v>1481316</v>
      </c>
      <c r="E49" s="303">
        <f>SUM(E45+E23+E11+E48)</f>
        <v>349316</v>
      </c>
      <c r="F49" s="1415">
        <f t="shared" si="0"/>
        <v>0.23581464049534334</v>
      </c>
      <c r="G49" s="541"/>
    </row>
    <row r="50" spans="1:7" ht="12">
      <c r="A50" s="74"/>
      <c r="B50" s="543" t="s">
        <v>74</v>
      </c>
      <c r="C50" s="559"/>
      <c r="D50" s="559"/>
      <c r="E50" s="559"/>
      <c r="F50" s="556"/>
      <c r="G50" s="373"/>
    </row>
    <row r="51" spans="1:7" ht="12">
      <c r="A51" s="74"/>
      <c r="B51" s="373" t="s">
        <v>117</v>
      </c>
      <c r="C51" s="293"/>
      <c r="D51" s="293">
        <f>SUM(D15+D38)</f>
        <v>4720</v>
      </c>
      <c r="E51" s="293">
        <f>SUM(E15+E38)</f>
        <v>4412</v>
      </c>
      <c r="F51" s="556">
        <f t="shared" si="0"/>
        <v>0.9347457627118644</v>
      </c>
      <c r="G51" s="373"/>
    </row>
    <row r="52" spans="1:7" ht="12">
      <c r="A52" s="74"/>
      <c r="B52" s="544" t="s">
        <v>112</v>
      </c>
      <c r="C52" s="293"/>
      <c r="D52" s="293">
        <f>SUM(D16+D39)</f>
        <v>920</v>
      </c>
      <c r="E52" s="293">
        <f>SUM(E16+E39)</f>
        <v>741</v>
      </c>
      <c r="F52" s="556">
        <f t="shared" si="0"/>
        <v>0.8054347826086956</v>
      </c>
      <c r="G52" s="373"/>
    </row>
    <row r="53" spans="1:7" ht="12" customHeight="1">
      <c r="A53" s="369"/>
      <c r="B53" s="544" t="s">
        <v>113</v>
      </c>
      <c r="C53" s="544"/>
      <c r="D53" s="293">
        <f>SUM(D17+D29+D20)</f>
        <v>10290</v>
      </c>
      <c r="E53" s="293">
        <f>SUM(E17+E29+E20)</f>
        <v>3690</v>
      </c>
      <c r="F53" s="556">
        <f t="shared" si="0"/>
        <v>0.358600583090379</v>
      </c>
      <c r="G53" s="373"/>
    </row>
    <row r="54" spans="1:7" ht="10.5" customHeight="1">
      <c r="A54" s="369"/>
      <c r="B54" s="544" t="s">
        <v>305</v>
      </c>
      <c r="C54" s="374"/>
      <c r="D54" s="374"/>
      <c r="E54" s="374"/>
      <c r="F54" s="556"/>
      <c r="G54" s="373"/>
    </row>
    <row r="55" spans="1:7" ht="12" customHeight="1">
      <c r="A55" s="369"/>
      <c r="B55" s="545" t="s">
        <v>64</v>
      </c>
      <c r="C55" s="560">
        <f>SUM(C51:C54)</f>
        <v>0</v>
      </c>
      <c r="D55" s="560">
        <f>SUM(D51:D54)</f>
        <v>15930</v>
      </c>
      <c r="E55" s="560">
        <f>SUM(E51:E54)</f>
        <v>8843</v>
      </c>
      <c r="F55" s="556">
        <f t="shared" si="0"/>
        <v>0.5551161330822347</v>
      </c>
      <c r="G55" s="373"/>
    </row>
    <row r="56" spans="1:7" ht="12" customHeight="1">
      <c r="A56" s="369"/>
      <c r="B56" s="546" t="s">
        <v>75</v>
      </c>
      <c r="C56" s="374"/>
      <c r="D56" s="374"/>
      <c r="E56" s="374"/>
      <c r="F56" s="556"/>
      <c r="G56" s="373"/>
    </row>
    <row r="57" spans="1:7" ht="8.25" customHeight="1">
      <c r="A57" s="369"/>
      <c r="B57" s="544" t="s">
        <v>260</v>
      </c>
      <c r="C57" s="374"/>
      <c r="D57" s="374"/>
      <c r="E57" s="374"/>
      <c r="F57" s="556"/>
      <c r="G57" s="373"/>
    </row>
    <row r="58" spans="1:7" ht="12" customHeight="1">
      <c r="A58" s="369"/>
      <c r="B58" s="544" t="s">
        <v>439</v>
      </c>
      <c r="C58" s="374">
        <f>SUM(C45+C23+C11+C48)-C53-C51-C52-C59-C57</f>
        <v>1134540</v>
      </c>
      <c r="D58" s="374">
        <f>SUM(D45+D23+D11+D48)-D53-D51-D52-D59-D57</f>
        <v>1465386</v>
      </c>
      <c r="E58" s="374">
        <f>SUM(E45+E23+E11+E48)-E53-E51-E52-E59-E57</f>
        <v>340473</v>
      </c>
      <c r="F58" s="556">
        <f t="shared" si="0"/>
        <v>0.232343559990337</v>
      </c>
      <c r="G58" s="373"/>
    </row>
    <row r="59" spans="1:7" ht="9.75" customHeight="1">
      <c r="A59" s="369"/>
      <c r="B59" s="544" t="s">
        <v>340</v>
      </c>
      <c r="C59" s="374"/>
      <c r="D59" s="374"/>
      <c r="E59" s="374"/>
      <c r="F59" s="556"/>
      <c r="G59" s="373"/>
    </row>
    <row r="60" spans="1:7" ht="12" customHeight="1">
      <c r="A60" s="536"/>
      <c r="B60" s="302" t="s">
        <v>70</v>
      </c>
      <c r="C60" s="390">
        <f>SUM(C57:C59)</f>
        <v>1134540</v>
      </c>
      <c r="D60" s="390">
        <f>SUM(D57:D59)</f>
        <v>1465386</v>
      </c>
      <c r="E60" s="390">
        <f>SUM(E57:E59)</f>
        <v>340473</v>
      </c>
      <c r="F60" s="1414">
        <f t="shared" si="0"/>
        <v>0.232343559990337</v>
      </c>
      <c r="G60" s="370"/>
    </row>
    <row r="61" spans="1:7" ht="12" customHeight="1">
      <c r="A61" s="561"/>
      <c r="B61" s="528" t="s">
        <v>116</v>
      </c>
      <c r="C61" s="562">
        <f>SUM(C45+C23+C11+C48)</f>
        <v>1134540</v>
      </c>
      <c r="D61" s="562">
        <f>SUM(D45+D23+D11+D48)</f>
        <v>1481316</v>
      </c>
      <c r="E61" s="562">
        <f>SUM(E45+E23+E11+E48)</f>
        <v>349316</v>
      </c>
      <c r="F61" s="1415">
        <f t="shared" si="0"/>
        <v>0.23581464049534334</v>
      </c>
      <c r="G61" s="73"/>
    </row>
    <row r="62" ht="5.25" customHeight="1"/>
    <row r="63" ht="12">
      <c r="B63" s="40" t="s">
        <v>1460</v>
      </c>
    </row>
    <row r="64" ht="12">
      <c r="B64" s="40" t="s">
        <v>1461</v>
      </c>
    </row>
  </sheetData>
  <sheetProtection/>
  <mergeCells count="6">
    <mergeCell ref="A2:G2"/>
    <mergeCell ref="A1:G1"/>
    <mergeCell ref="F4:F6"/>
    <mergeCell ref="C4:C6"/>
    <mergeCell ref="D4:D6"/>
    <mergeCell ref="E4:E6"/>
  </mergeCells>
  <printOptions horizontalCentered="1"/>
  <pageMargins left="0" right="0" top="0" bottom="0" header="0.11811023622047245" footer="0"/>
  <pageSetup firstPageNumber="46" useFirstPageNumber="1" horizontalDpi="300" verticalDpi="300" orientation="landscape" paperSize="9" scale="77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showZeros="0" zoomScalePageLayoutView="0" workbookViewId="0" topLeftCell="A1">
      <selection activeCell="D42" sqref="D42"/>
    </sheetView>
  </sheetViews>
  <sheetFormatPr defaultColWidth="9.00390625" defaultRowHeight="12.75"/>
  <cols>
    <col min="1" max="1" width="10.125" style="60" customWidth="1"/>
    <col min="2" max="2" width="52.375" style="59" customWidth="1"/>
    <col min="3" max="3" width="11.625" style="59" customWidth="1"/>
    <col min="4" max="4" width="11.375" style="59" customWidth="1"/>
    <col min="5" max="16384" width="9.125" style="59" customWidth="1"/>
  </cols>
  <sheetData>
    <row r="1" spans="1:4" ht="12.75" customHeight="1">
      <c r="A1" s="1578" t="s">
        <v>115</v>
      </c>
      <c r="B1" s="1578"/>
      <c r="C1" s="1578"/>
      <c r="D1" s="1578"/>
    </row>
    <row r="2" ht="12.75">
      <c r="B2" s="60"/>
    </row>
    <row r="3" spans="1:4" s="56" customFormat="1" ht="12.75" customHeight="1">
      <c r="A3" s="1584" t="s">
        <v>877</v>
      </c>
      <c r="B3" s="1584"/>
      <c r="C3" s="1584"/>
      <c r="D3" s="1584"/>
    </row>
    <row r="4" s="56" customFormat="1" ht="12.75"/>
    <row r="5" s="56" customFormat="1" ht="12.75"/>
    <row r="6" s="56" customFormat="1" ht="12.75">
      <c r="D6" s="1007" t="s">
        <v>383</v>
      </c>
    </row>
    <row r="7" spans="1:4" s="56" customFormat="1" ht="12.75" customHeight="1">
      <c r="A7" s="1579" t="s">
        <v>291</v>
      </c>
      <c r="B7" s="1579" t="s">
        <v>170</v>
      </c>
      <c r="C7" s="1511" t="s">
        <v>899</v>
      </c>
      <c r="D7" s="1511" t="s">
        <v>929</v>
      </c>
    </row>
    <row r="8" spans="1:4" s="56" customFormat="1" ht="12.75">
      <c r="A8" s="1582"/>
      <c r="B8" s="1580"/>
      <c r="C8" s="1564"/>
      <c r="D8" s="1564"/>
    </row>
    <row r="9" spans="1:4" s="56" customFormat="1" ht="13.5" thickBot="1">
      <c r="A9" s="1583"/>
      <c r="B9" s="1581"/>
      <c r="C9" s="1532"/>
      <c r="D9" s="1532"/>
    </row>
    <row r="10" spans="1:4" s="56" customFormat="1" ht="12.75">
      <c r="A10" s="68" t="s">
        <v>171</v>
      </c>
      <c r="B10" s="68" t="s">
        <v>172</v>
      </c>
      <c r="C10" s="68" t="s">
        <v>173</v>
      </c>
      <c r="D10" s="68" t="s">
        <v>174</v>
      </c>
    </row>
    <row r="11" spans="1:4" s="56" customFormat="1" ht="12.75">
      <c r="A11" s="12"/>
      <c r="B11" s="12"/>
      <c r="C11" s="777"/>
      <c r="D11" s="777"/>
    </row>
    <row r="12" spans="1:4" s="28" customFormat="1" ht="12.75">
      <c r="A12" s="17">
        <v>6110</v>
      </c>
      <c r="B12" s="15" t="s">
        <v>61</v>
      </c>
      <c r="C12" s="750">
        <v>114162</v>
      </c>
      <c r="D12" s="750">
        <v>83242</v>
      </c>
    </row>
    <row r="13" spans="1:4" ht="12.75">
      <c r="A13" s="57"/>
      <c r="B13" s="58"/>
      <c r="C13" s="749"/>
      <c r="D13" s="749"/>
    </row>
    <row r="14" spans="1:4" s="28" customFormat="1" ht="12.75">
      <c r="A14" s="17">
        <v>6120</v>
      </c>
      <c r="B14" s="15" t="s">
        <v>63</v>
      </c>
      <c r="C14" s="750">
        <f>SUM(C15:C16)</f>
        <v>18500</v>
      </c>
      <c r="D14" s="750">
        <f>SUM(D15:D16)</f>
        <v>453762</v>
      </c>
    </row>
    <row r="15" spans="1:4" s="28" customFormat="1" ht="12.75">
      <c r="A15" s="57">
        <v>6121</v>
      </c>
      <c r="B15" s="58" t="s">
        <v>347</v>
      </c>
      <c r="C15" s="749">
        <v>18500</v>
      </c>
      <c r="D15" s="749"/>
    </row>
    <row r="16" spans="1:4" ht="12.75">
      <c r="A16" s="149">
        <v>6127</v>
      </c>
      <c r="B16" s="1020" t="s">
        <v>914</v>
      </c>
      <c r="C16" s="778"/>
      <c r="D16" s="778">
        <v>453762</v>
      </c>
    </row>
    <row r="17" spans="1:4" ht="12.75">
      <c r="A17" s="57"/>
      <c r="B17" s="58"/>
      <c r="C17" s="749"/>
      <c r="D17" s="749"/>
    </row>
    <row r="18" spans="1:4" s="28" customFormat="1" ht="12.75">
      <c r="A18" s="17">
        <v>6100</v>
      </c>
      <c r="B18" s="15" t="s">
        <v>157</v>
      </c>
      <c r="C18" s="750">
        <f>SUM(C12+C14)</f>
        <v>132662</v>
      </c>
      <c r="D18" s="750">
        <f>SUM(D12+D14)</f>
        <v>537004</v>
      </c>
    </row>
    <row r="21" ht="12.75">
      <c r="A21" s="585"/>
    </row>
    <row r="22" ht="12.75">
      <c r="A22" s="585"/>
    </row>
  </sheetData>
  <sheetProtection/>
  <mergeCells count="6">
    <mergeCell ref="A1:D1"/>
    <mergeCell ref="D7:D9"/>
    <mergeCell ref="B7:B9"/>
    <mergeCell ref="C7:C9"/>
    <mergeCell ref="A7:A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K32" sqref="K32"/>
    </sheetView>
  </sheetViews>
  <sheetFormatPr defaultColWidth="9.00390625" defaultRowHeight="12.75"/>
  <cols>
    <col min="1" max="1" width="6.875" style="851" customWidth="1"/>
    <col min="2" max="2" width="10.125" style="851" customWidth="1"/>
    <col min="3" max="3" width="32.375" style="851" customWidth="1"/>
    <col min="4" max="4" width="10.625" style="851" customWidth="1"/>
    <col min="5" max="7" width="9.125" style="851" customWidth="1"/>
    <col min="8" max="8" width="18.875" style="851" customWidth="1"/>
    <col min="9" max="9" width="15.75390625" style="851" customWidth="1"/>
    <col min="10" max="10" width="15.25390625" style="851" customWidth="1"/>
    <col min="11" max="11" width="15.625" style="851" customWidth="1"/>
    <col min="12" max="16384" width="9.125" style="851" customWidth="1"/>
  </cols>
  <sheetData>
    <row r="1" spans="1:11" ht="12.75">
      <c r="A1" s="1598" t="s">
        <v>524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</row>
    <row r="2" ht="16.5" customHeight="1"/>
    <row r="3" spans="1:11" ht="14.25">
      <c r="A3" s="1599" t="s">
        <v>1456</v>
      </c>
      <c r="B3" s="1599"/>
      <c r="C3" s="1599"/>
      <c r="D3" s="1599"/>
      <c r="E3" s="1599"/>
      <c r="F3" s="1599"/>
      <c r="G3" s="1599"/>
      <c r="H3" s="1599"/>
      <c r="I3" s="1599"/>
      <c r="J3" s="1599"/>
      <c r="K3" s="1599"/>
    </row>
    <row r="4" spans="1:8" ht="14.25">
      <c r="A4" s="852"/>
      <c r="B4" s="852"/>
      <c r="C4" s="852"/>
      <c r="D4" s="852"/>
      <c r="E4" s="852"/>
      <c r="F4" s="852"/>
      <c r="G4" s="852"/>
      <c r="H4" s="852"/>
    </row>
    <row r="5" spans="1:8" ht="9.75" customHeight="1">
      <c r="A5" s="852"/>
      <c r="B5" s="852"/>
      <c r="C5" s="852"/>
      <c r="D5" s="852"/>
      <c r="E5" s="852"/>
      <c r="F5" s="852"/>
      <c r="G5" s="852"/>
      <c r="H5" s="852"/>
    </row>
    <row r="6" spans="4:11" ht="12.75">
      <c r="D6" s="853"/>
      <c r="E6" s="853"/>
      <c r="F6" s="853"/>
      <c r="G6" s="853"/>
      <c r="H6" s="853"/>
      <c r="I6" s="854"/>
      <c r="J6" s="854"/>
      <c r="K6" s="854" t="s">
        <v>190</v>
      </c>
    </row>
    <row r="7" spans="1:11" ht="24.75" customHeight="1">
      <c r="A7" s="1600" t="s">
        <v>291</v>
      </c>
      <c r="B7" s="1602" t="s">
        <v>170</v>
      </c>
      <c r="C7" s="1603"/>
      <c r="D7" s="1602" t="s">
        <v>526</v>
      </c>
      <c r="E7" s="1606"/>
      <c r="F7" s="1606"/>
      <c r="G7" s="1606"/>
      <c r="H7" s="1603"/>
      <c r="I7" s="1610" t="s">
        <v>899</v>
      </c>
      <c r="J7" s="1511" t="s">
        <v>929</v>
      </c>
      <c r="K7" s="1625" t="s">
        <v>1369</v>
      </c>
    </row>
    <row r="8" spans="1:11" ht="25.5" customHeight="1" thickBot="1">
      <c r="A8" s="1601"/>
      <c r="B8" s="1604"/>
      <c r="C8" s="1605"/>
      <c r="D8" s="1607"/>
      <c r="E8" s="1608"/>
      <c r="F8" s="1608"/>
      <c r="G8" s="1608"/>
      <c r="H8" s="1609"/>
      <c r="I8" s="1611"/>
      <c r="J8" s="1624"/>
      <c r="K8" s="1626"/>
    </row>
    <row r="9" spans="1:11" ht="15.75" customHeight="1">
      <c r="A9" s="1585" t="s">
        <v>171</v>
      </c>
      <c r="B9" s="1588" t="s">
        <v>1455</v>
      </c>
      <c r="C9" s="1589"/>
      <c r="D9" s="1596" t="s">
        <v>313</v>
      </c>
      <c r="E9" s="855" t="s">
        <v>527</v>
      </c>
      <c r="F9" s="856"/>
      <c r="G9" s="856"/>
      <c r="H9" s="857"/>
      <c r="I9" s="1468"/>
      <c r="J9" s="1469"/>
      <c r="K9" s="1470"/>
    </row>
    <row r="10" spans="1:11" ht="15.75" customHeight="1">
      <c r="A10" s="1586"/>
      <c r="B10" s="1590"/>
      <c r="C10" s="1591"/>
      <c r="D10" s="1596"/>
      <c r="E10" s="855" t="s">
        <v>528</v>
      </c>
      <c r="F10" s="856"/>
      <c r="G10" s="856"/>
      <c r="H10" s="857"/>
      <c r="I10" s="1472">
        <v>209034</v>
      </c>
      <c r="J10" s="859">
        <v>209034</v>
      </c>
      <c r="K10" s="859">
        <v>209034</v>
      </c>
    </row>
    <row r="11" spans="1:11" ht="15.75" customHeight="1">
      <c r="A11" s="1586"/>
      <c r="B11" s="1592"/>
      <c r="C11" s="1593"/>
      <c r="D11" s="1597" t="s">
        <v>314</v>
      </c>
      <c r="E11" s="860" t="s">
        <v>315</v>
      </c>
      <c r="F11" s="861"/>
      <c r="G11" s="861"/>
      <c r="H11" s="862"/>
      <c r="I11" s="1471"/>
      <c r="J11" s="863">
        <v>4592</v>
      </c>
      <c r="K11" s="863">
        <v>4284</v>
      </c>
    </row>
    <row r="12" spans="1:11" ht="15.75" customHeight="1">
      <c r="A12" s="1586"/>
      <c r="B12" s="1592"/>
      <c r="C12" s="1593"/>
      <c r="D12" s="1596"/>
      <c r="E12" s="855" t="s">
        <v>529</v>
      </c>
      <c r="F12" s="856"/>
      <c r="G12" s="856"/>
      <c r="H12" s="857"/>
      <c r="I12" s="1471"/>
      <c r="J12" s="859">
        <v>895</v>
      </c>
      <c r="K12" s="859">
        <v>716</v>
      </c>
    </row>
    <row r="13" spans="1:11" ht="15.75" customHeight="1">
      <c r="A13" s="1586"/>
      <c r="B13" s="1592"/>
      <c r="C13" s="1593"/>
      <c r="D13" s="1596"/>
      <c r="E13" s="855" t="s">
        <v>316</v>
      </c>
      <c r="F13" s="856"/>
      <c r="G13" s="856"/>
      <c r="H13" s="857"/>
      <c r="I13" s="1471"/>
      <c r="J13" s="859">
        <v>3372</v>
      </c>
      <c r="K13" s="859">
        <v>1846</v>
      </c>
    </row>
    <row r="14" spans="1:11" ht="15.75" customHeight="1">
      <c r="A14" s="1586"/>
      <c r="B14" s="1592"/>
      <c r="C14" s="1593"/>
      <c r="D14" s="1596"/>
      <c r="E14" s="855" t="s">
        <v>105</v>
      </c>
      <c r="F14" s="856"/>
      <c r="G14" s="856"/>
      <c r="H14" s="857"/>
      <c r="I14" s="1471"/>
      <c r="J14" s="859"/>
      <c r="K14" s="859"/>
    </row>
    <row r="15" spans="1:11" ht="15.75" customHeight="1">
      <c r="A15" s="1586"/>
      <c r="B15" s="1592"/>
      <c r="C15" s="1593"/>
      <c r="D15" s="1596"/>
      <c r="E15" s="855" t="s">
        <v>530</v>
      </c>
      <c r="F15" s="856"/>
      <c r="G15" s="856"/>
      <c r="H15" s="857"/>
      <c r="I15" s="859">
        <v>264784</v>
      </c>
      <c r="J15" s="859">
        <v>255925</v>
      </c>
      <c r="K15" s="859">
        <v>231645</v>
      </c>
    </row>
    <row r="16" spans="1:11" ht="15.75" customHeight="1">
      <c r="A16" s="1586"/>
      <c r="B16" s="1592"/>
      <c r="C16" s="1593"/>
      <c r="D16" s="1596"/>
      <c r="E16" s="855" t="s">
        <v>531</v>
      </c>
      <c r="F16" s="856"/>
      <c r="G16" s="856"/>
      <c r="H16" s="857"/>
      <c r="I16" s="1471"/>
      <c r="J16" s="1469"/>
      <c r="K16" s="1469"/>
    </row>
    <row r="17" spans="1:11" ht="15.75" customHeight="1" thickBot="1">
      <c r="A17" s="1587"/>
      <c r="B17" s="1594"/>
      <c r="C17" s="1595"/>
      <c r="D17" s="1581"/>
      <c r="E17" s="864" t="s">
        <v>532</v>
      </c>
      <c r="F17" s="865"/>
      <c r="G17" s="865"/>
      <c r="H17" s="866"/>
      <c r="I17" s="872">
        <v>106150</v>
      </c>
      <c r="J17" s="872">
        <v>106150</v>
      </c>
      <c r="K17" s="872">
        <v>106150</v>
      </c>
    </row>
    <row r="18" spans="1:11" ht="15.75" customHeight="1">
      <c r="A18" s="1585" t="s">
        <v>172</v>
      </c>
      <c r="B18" s="1588" t="s">
        <v>915</v>
      </c>
      <c r="C18" s="1589"/>
      <c r="D18" s="1596" t="s">
        <v>313</v>
      </c>
      <c r="E18" s="855" t="s">
        <v>527</v>
      </c>
      <c r="F18" s="856"/>
      <c r="G18" s="856"/>
      <c r="H18" s="857"/>
      <c r="I18" s="1396"/>
      <c r="J18" s="1396"/>
      <c r="K18" s="858"/>
    </row>
    <row r="19" spans="1:11" ht="15.75" customHeight="1">
      <c r="A19" s="1586"/>
      <c r="B19" s="1590"/>
      <c r="C19" s="1591"/>
      <c r="D19" s="1596"/>
      <c r="E19" s="855" t="s">
        <v>528</v>
      </c>
      <c r="F19" s="856"/>
      <c r="G19" s="856"/>
      <c r="H19" s="857"/>
      <c r="I19" s="859"/>
      <c r="J19" s="859"/>
      <c r="K19" s="859"/>
    </row>
    <row r="20" spans="1:11" ht="15.75" customHeight="1">
      <c r="A20" s="1586"/>
      <c r="B20" s="1592"/>
      <c r="C20" s="1593"/>
      <c r="D20" s="1597" t="s">
        <v>314</v>
      </c>
      <c r="E20" s="860" t="s">
        <v>315</v>
      </c>
      <c r="F20" s="861"/>
      <c r="G20" s="861"/>
      <c r="H20" s="862"/>
      <c r="I20" s="863"/>
      <c r="J20" s="863">
        <v>128</v>
      </c>
      <c r="K20" s="863">
        <v>128</v>
      </c>
    </row>
    <row r="21" spans="1:11" ht="15.75" customHeight="1">
      <c r="A21" s="1586"/>
      <c r="B21" s="1592"/>
      <c r="C21" s="1593"/>
      <c r="D21" s="1596"/>
      <c r="E21" s="855" t="s">
        <v>529</v>
      </c>
      <c r="F21" s="856"/>
      <c r="G21" s="856"/>
      <c r="H21" s="857"/>
      <c r="I21" s="859"/>
      <c r="J21" s="859">
        <v>25</v>
      </c>
      <c r="K21" s="859">
        <v>25</v>
      </c>
    </row>
    <row r="22" spans="1:11" ht="15.75" customHeight="1">
      <c r="A22" s="1586"/>
      <c r="B22" s="1592"/>
      <c r="C22" s="1593"/>
      <c r="D22" s="1596"/>
      <c r="E22" s="855" t="s">
        <v>316</v>
      </c>
      <c r="F22" s="856"/>
      <c r="G22" s="856"/>
      <c r="H22" s="857"/>
      <c r="I22" s="859"/>
      <c r="J22" s="859"/>
      <c r="K22" s="859"/>
    </row>
    <row r="23" spans="1:11" ht="15.75" customHeight="1">
      <c r="A23" s="1586"/>
      <c r="B23" s="1592"/>
      <c r="C23" s="1593"/>
      <c r="D23" s="1596"/>
      <c r="E23" s="855" t="s">
        <v>105</v>
      </c>
      <c r="F23" s="856"/>
      <c r="G23" s="856"/>
      <c r="H23" s="857"/>
      <c r="I23" s="859"/>
      <c r="J23" s="859"/>
      <c r="K23" s="859"/>
    </row>
    <row r="24" spans="1:11" ht="15.75" customHeight="1">
      <c r="A24" s="1586"/>
      <c r="B24" s="1592"/>
      <c r="C24" s="1593"/>
      <c r="D24" s="1596"/>
      <c r="E24" s="855" t="s">
        <v>530</v>
      </c>
      <c r="F24" s="856"/>
      <c r="G24" s="856"/>
      <c r="H24" s="857"/>
      <c r="I24" s="859"/>
      <c r="J24" s="859">
        <v>5852</v>
      </c>
      <c r="K24" s="859"/>
    </row>
    <row r="25" spans="1:11" ht="15.75" customHeight="1">
      <c r="A25" s="1586"/>
      <c r="B25" s="1592"/>
      <c r="C25" s="1593"/>
      <c r="D25" s="1596"/>
      <c r="E25" s="855" t="s">
        <v>531</v>
      </c>
      <c r="F25" s="856"/>
      <c r="G25" s="856"/>
      <c r="H25" s="857"/>
      <c r="I25" s="859"/>
      <c r="J25" s="859"/>
      <c r="K25" s="859"/>
    </row>
    <row r="26" spans="1:11" ht="15.75" customHeight="1" thickBot="1">
      <c r="A26" s="1587"/>
      <c r="B26" s="1594"/>
      <c r="C26" s="1595"/>
      <c r="D26" s="1581"/>
      <c r="E26" s="864" t="s">
        <v>532</v>
      </c>
      <c r="F26" s="865"/>
      <c r="G26" s="865"/>
      <c r="H26" s="866"/>
      <c r="I26" s="867"/>
      <c r="J26" s="867"/>
      <c r="K26" s="867"/>
    </row>
    <row r="27" spans="1:11" ht="13.5" customHeight="1">
      <c r="A27" s="1585"/>
      <c r="B27" s="1614" t="s">
        <v>185</v>
      </c>
      <c r="C27" s="1615"/>
      <c r="D27" s="1622" t="s">
        <v>313</v>
      </c>
      <c r="E27" s="1474" t="s">
        <v>527</v>
      </c>
      <c r="F27" s="1475"/>
      <c r="G27" s="1475"/>
      <c r="H27" s="1476"/>
      <c r="I27" s="868">
        <v>0</v>
      </c>
      <c r="J27" s="868">
        <v>0</v>
      </c>
      <c r="K27" s="868">
        <v>0</v>
      </c>
    </row>
    <row r="28" spans="1:11" ht="13.5" customHeight="1">
      <c r="A28" s="1612"/>
      <c r="B28" s="1616"/>
      <c r="C28" s="1617"/>
      <c r="D28" s="1596"/>
      <c r="E28" s="855" t="s">
        <v>528</v>
      </c>
      <c r="F28" s="856"/>
      <c r="G28" s="856"/>
      <c r="H28" s="857"/>
      <c r="I28" s="1473">
        <f>SUM(I10)</f>
        <v>209034</v>
      </c>
      <c r="J28" s="1473">
        <f>SUM(J10)</f>
        <v>209034</v>
      </c>
      <c r="K28" s="1473">
        <f>SUM(K10)</f>
        <v>209034</v>
      </c>
    </row>
    <row r="29" spans="1:11" ht="13.5" customHeight="1">
      <c r="A29" s="1586"/>
      <c r="B29" s="1618"/>
      <c r="C29" s="1619"/>
      <c r="D29" s="1597" t="s">
        <v>314</v>
      </c>
      <c r="E29" s="860" t="s">
        <v>315</v>
      </c>
      <c r="F29" s="861"/>
      <c r="G29" s="861"/>
      <c r="H29" s="862"/>
      <c r="I29" s="869">
        <v>0</v>
      </c>
      <c r="J29" s="869">
        <f>SUM(J11+J20)</f>
        <v>4720</v>
      </c>
      <c r="K29" s="869">
        <f>SUM(K11+K20)</f>
        <v>4412</v>
      </c>
    </row>
    <row r="30" spans="1:11" ht="13.5" customHeight="1">
      <c r="A30" s="1586"/>
      <c r="B30" s="1618"/>
      <c r="C30" s="1619"/>
      <c r="D30" s="1596"/>
      <c r="E30" s="855" t="s">
        <v>529</v>
      </c>
      <c r="F30" s="856"/>
      <c r="G30" s="856"/>
      <c r="H30" s="857"/>
      <c r="I30" s="869">
        <v>0</v>
      </c>
      <c r="J30" s="869">
        <f>SUM(J12+J21)</f>
        <v>920</v>
      </c>
      <c r="K30" s="869">
        <f>SUM(K12+K21)</f>
        <v>741</v>
      </c>
    </row>
    <row r="31" spans="1:11" ht="13.5" customHeight="1">
      <c r="A31" s="1586"/>
      <c r="B31" s="1618"/>
      <c r="C31" s="1619"/>
      <c r="D31" s="1596"/>
      <c r="E31" s="855" t="s">
        <v>316</v>
      </c>
      <c r="F31" s="856"/>
      <c r="G31" s="856"/>
      <c r="H31" s="857"/>
      <c r="I31" s="869">
        <v>0</v>
      </c>
      <c r="J31" s="869">
        <v>0</v>
      </c>
      <c r="K31" s="869">
        <f>SUM(K13)</f>
        <v>1846</v>
      </c>
    </row>
    <row r="32" spans="1:11" ht="13.5" customHeight="1">
      <c r="A32" s="1586"/>
      <c r="B32" s="1618"/>
      <c r="C32" s="1619"/>
      <c r="D32" s="1596"/>
      <c r="E32" s="855" t="s">
        <v>105</v>
      </c>
      <c r="F32" s="856"/>
      <c r="G32" s="856"/>
      <c r="H32" s="857"/>
      <c r="I32" s="871">
        <v>0</v>
      </c>
      <c r="J32" s="871">
        <v>0</v>
      </c>
      <c r="K32" s="871">
        <v>0</v>
      </c>
    </row>
    <row r="33" spans="1:11" ht="13.5" customHeight="1">
      <c r="A33" s="1586"/>
      <c r="B33" s="1618"/>
      <c r="C33" s="1619"/>
      <c r="D33" s="1596"/>
      <c r="E33" s="855" t="s">
        <v>106</v>
      </c>
      <c r="F33" s="856"/>
      <c r="G33" s="856"/>
      <c r="H33" s="857"/>
      <c r="I33" s="859">
        <v>0</v>
      </c>
      <c r="J33" s="859">
        <v>0</v>
      </c>
      <c r="K33" s="859">
        <v>0</v>
      </c>
    </row>
    <row r="34" spans="1:11" ht="13.5" customHeight="1">
      <c r="A34" s="1586"/>
      <c r="B34" s="1618"/>
      <c r="C34" s="1619"/>
      <c r="D34" s="1596"/>
      <c r="E34" s="855" t="s">
        <v>531</v>
      </c>
      <c r="F34" s="856"/>
      <c r="G34" s="856"/>
      <c r="H34" s="857"/>
      <c r="I34" s="871">
        <v>0</v>
      </c>
      <c r="J34" s="871">
        <v>0</v>
      </c>
      <c r="K34" s="871">
        <v>0</v>
      </c>
    </row>
    <row r="35" spans="1:11" ht="13.5" customHeight="1">
      <c r="A35" s="1613"/>
      <c r="B35" s="1620"/>
      <c r="C35" s="1621"/>
      <c r="D35" s="1623"/>
      <c r="E35" s="1477" t="s">
        <v>530</v>
      </c>
      <c r="F35" s="1478"/>
      <c r="G35" s="1478"/>
      <c r="H35" s="1479"/>
      <c r="I35" s="1094">
        <f>SUM(I15)</f>
        <v>264784</v>
      </c>
      <c r="J35" s="1094">
        <f>SUM(J15+J24)</f>
        <v>261777</v>
      </c>
      <c r="K35" s="1094">
        <f>SUM(K15)</f>
        <v>231645</v>
      </c>
    </row>
    <row r="36" spans="1:8" ht="13.5" customHeight="1">
      <c r="A36" s="873"/>
      <c r="B36" s="870"/>
      <c r="C36" s="870"/>
      <c r="D36" s="874"/>
      <c r="E36" s="856"/>
      <c r="F36" s="856"/>
      <c r="G36" s="856"/>
      <c r="H36" s="856"/>
    </row>
  </sheetData>
  <sheetProtection/>
  <mergeCells count="20">
    <mergeCell ref="A27:A35"/>
    <mergeCell ref="B27:C35"/>
    <mergeCell ref="D27:D28"/>
    <mergeCell ref="D29:D35"/>
    <mergeCell ref="J7:J8"/>
    <mergeCell ref="K7:K8"/>
    <mergeCell ref="A18:A26"/>
    <mergeCell ref="B18:C26"/>
    <mergeCell ref="D18:D19"/>
    <mergeCell ref="D20:D26"/>
    <mergeCell ref="A9:A17"/>
    <mergeCell ref="B9:C17"/>
    <mergeCell ref="D9:D10"/>
    <mergeCell ref="D11:D17"/>
    <mergeCell ref="A1:K1"/>
    <mergeCell ref="A3:K3"/>
    <mergeCell ref="A7:A8"/>
    <mergeCell ref="B7:C8"/>
    <mergeCell ref="D7:H8"/>
    <mergeCell ref="I7:I8"/>
  </mergeCells>
  <printOptions/>
  <pageMargins left="1.3779527559055118" right="1.3779527559055118" top="0.31496062992125984" bottom="0" header="0.5118110236220472" footer="0.11811023622047245"/>
  <pageSetup firstPageNumber="48" useFirstPageNumber="1" horizontalDpi="600" verticalDpi="600" orientation="landscape" paperSize="9" scale="64" r:id="rId1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.875" style="888" customWidth="1"/>
    <col min="2" max="4" width="9.125" style="888" customWidth="1"/>
    <col min="5" max="5" width="23.625" style="888" customWidth="1"/>
    <col min="6" max="6" width="20.875" style="888" customWidth="1"/>
    <col min="7" max="7" width="18.375" style="888" customWidth="1"/>
    <col min="8" max="8" width="21.125" style="888" customWidth="1"/>
    <col min="9" max="9" width="18.375" style="888" customWidth="1"/>
    <col min="10" max="16384" width="9.125" style="888" customWidth="1"/>
  </cols>
  <sheetData>
    <row r="2" spans="1:9" ht="15.75">
      <c r="A2" s="1627" t="s">
        <v>525</v>
      </c>
      <c r="B2" s="1627"/>
      <c r="C2" s="1627"/>
      <c r="D2" s="1627"/>
      <c r="E2" s="1627"/>
      <c r="F2" s="1628"/>
      <c r="G2" s="1628"/>
      <c r="H2" s="1628"/>
      <c r="I2" s="1628"/>
    </row>
    <row r="3" spans="1:9" ht="18" customHeight="1">
      <c r="A3" s="1627" t="s">
        <v>867</v>
      </c>
      <c r="B3" s="1627"/>
      <c r="C3" s="1627"/>
      <c r="D3" s="1627"/>
      <c r="E3" s="1627"/>
      <c r="F3" s="1628"/>
      <c r="G3" s="1628"/>
      <c r="H3" s="1628"/>
      <c r="I3" s="1628"/>
    </row>
    <row r="7" spans="1:9" ht="16.5" customHeight="1">
      <c r="A7" s="889"/>
      <c r="B7" s="889"/>
      <c r="C7" s="889"/>
      <c r="D7" s="889"/>
      <c r="E7" s="889"/>
      <c r="F7" s="889"/>
      <c r="G7" s="889"/>
      <c r="H7" s="889"/>
      <c r="I7" s="890" t="s">
        <v>190</v>
      </c>
    </row>
    <row r="8" spans="1:9" ht="21.75" customHeight="1">
      <c r="A8" s="1629" t="s">
        <v>291</v>
      </c>
      <c r="B8" s="1631" t="s">
        <v>593</v>
      </c>
      <c r="C8" s="1631"/>
      <c r="D8" s="1631"/>
      <c r="E8" s="1631"/>
      <c r="F8" s="1633" t="s">
        <v>594</v>
      </c>
      <c r="G8" s="1634"/>
      <c r="H8" s="1633" t="s">
        <v>595</v>
      </c>
      <c r="I8" s="1634"/>
    </row>
    <row r="9" spans="1:9" ht="27" customHeight="1">
      <c r="A9" s="1630"/>
      <c r="B9" s="1632"/>
      <c r="C9" s="1632"/>
      <c r="D9" s="1632"/>
      <c r="E9" s="1632"/>
      <c r="F9" s="891" t="s">
        <v>596</v>
      </c>
      <c r="G9" s="891" t="s">
        <v>597</v>
      </c>
      <c r="H9" s="891" t="s">
        <v>596</v>
      </c>
      <c r="I9" s="891" t="s">
        <v>597</v>
      </c>
    </row>
    <row r="10" spans="1:9" ht="21.75" customHeight="1">
      <c r="A10" s="892" t="s">
        <v>171</v>
      </c>
      <c r="B10" s="893" t="s">
        <v>598</v>
      </c>
      <c r="C10" s="894"/>
      <c r="D10" s="894"/>
      <c r="E10" s="894"/>
      <c r="F10" s="895" t="s">
        <v>599</v>
      </c>
      <c r="G10" s="896"/>
      <c r="H10" s="897" t="s">
        <v>600</v>
      </c>
      <c r="I10" s="896">
        <v>474073</v>
      </c>
    </row>
    <row r="11" spans="1:9" ht="21.75" customHeight="1">
      <c r="A11" s="892" t="s">
        <v>172</v>
      </c>
      <c r="B11" s="893" t="s">
        <v>601</v>
      </c>
      <c r="C11" s="894"/>
      <c r="D11" s="894"/>
      <c r="E11" s="894"/>
      <c r="F11" s="895" t="s">
        <v>599</v>
      </c>
      <c r="G11" s="896"/>
      <c r="H11" s="897" t="s">
        <v>600</v>
      </c>
      <c r="I11" s="896">
        <v>163728</v>
      </c>
    </row>
    <row r="12" spans="1:9" ht="21.75" customHeight="1">
      <c r="A12" s="892" t="s">
        <v>173</v>
      </c>
      <c r="B12" s="893" t="s">
        <v>602</v>
      </c>
      <c r="C12" s="894"/>
      <c r="D12" s="894"/>
      <c r="E12" s="894"/>
      <c r="F12" s="897" t="s">
        <v>599</v>
      </c>
      <c r="G12" s="896">
        <v>251</v>
      </c>
      <c r="H12" s="897" t="s">
        <v>600</v>
      </c>
      <c r="I12" s="896">
        <v>2024</v>
      </c>
    </row>
    <row r="13" spans="1:9" ht="21.75" customHeight="1">
      <c r="A13" s="892" t="s">
        <v>174</v>
      </c>
      <c r="B13" s="894" t="s">
        <v>603</v>
      </c>
      <c r="C13" s="894"/>
      <c r="D13" s="894"/>
      <c r="E13" s="894"/>
      <c r="F13" s="895"/>
      <c r="G13" s="896"/>
      <c r="H13" s="897" t="s">
        <v>604</v>
      </c>
      <c r="I13" s="896">
        <v>127</v>
      </c>
    </row>
    <row r="14" spans="1:9" ht="21.75" customHeight="1">
      <c r="A14" s="892" t="s">
        <v>175</v>
      </c>
      <c r="B14" s="894" t="s">
        <v>605</v>
      </c>
      <c r="C14" s="894"/>
      <c r="D14" s="894"/>
      <c r="E14" s="894"/>
      <c r="F14" s="895"/>
      <c r="G14" s="896"/>
      <c r="H14" s="897" t="s">
        <v>604</v>
      </c>
      <c r="I14" s="896">
        <v>5004</v>
      </c>
    </row>
    <row r="15" spans="1:9" ht="21.75" customHeight="1">
      <c r="A15" s="898" t="s">
        <v>46</v>
      </c>
      <c r="B15" s="899" t="s">
        <v>606</v>
      </c>
      <c r="C15" s="899"/>
      <c r="D15" s="899"/>
      <c r="E15" s="899"/>
      <c r="F15" s="900"/>
      <c r="G15" s="901"/>
      <c r="H15" s="902" t="s">
        <v>607</v>
      </c>
      <c r="I15" s="901">
        <v>51683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49" useFirstPageNumber="1" horizontalDpi="600" verticalDpi="600" orientation="landscape" paperSize="9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2">
      <selection activeCell="H36" sqref="H36:H37"/>
    </sheetView>
  </sheetViews>
  <sheetFormatPr defaultColWidth="9.00390625" defaultRowHeight="12.75"/>
  <cols>
    <col min="1" max="1" width="4.875" style="875" customWidth="1"/>
    <col min="2" max="2" width="14.125" style="875" customWidth="1"/>
    <col min="3" max="3" width="13.875" style="875" customWidth="1"/>
    <col min="4" max="4" width="14.125" style="875" customWidth="1"/>
    <col min="5" max="5" width="13.125" style="875" customWidth="1"/>
    <col min="6" max="10" width="12.125" style="875" customWidth="1"/>
    <col min="11" max="16384" width="9.125" style="875" customWidth="1"/>
  </cols>
  <sheetData>
    <row r="2" spans="2:10" ht="12.75">
      <c r="B2" s="1635" t="s">
        <v>533</v>
      </c>
      <c r="C2" s="1635"/>
      <c r="D2" s="1635"/>
      <c r="E2" s="1635"/>
      <c r="F2" s="1635"/>
      <c r="G2" s="1635"/>
      <c r="H2" s="1635"/>
      <c r="I2" s="1635"/>
      <c r="J2" s="1635"/>
    </row>
    <row r="4" spans="2:10" ht="12.75">
      <c r="B4" s="1636" t="s">
        <v>1370</v>
      </c>
      <c r="C4" s="1637"/>
      <c r="D4" s="1637"/>
      <c r="E4" s="1637"/>
      <c r="F4" s="1637"/>
      <c r="G4" s="1637"/>
      <c r="H4" s="1637"/>
      <c r="I4" s="1637"/>
      <c r="J4" s="1637"/>
    </row>
    <row r="5" spans="2:10" ht="12.75">
      <c r="B5" s="876"/>
      <c r="C5" s="877"/>
      <c r="D5" s="877"/>
      <c r="E5" s="877"/>
      <c r="F5" s="877"/>
      <c r="G5" s="877"/>
      <c r="H5" s="877"/>
      <c r="I5" s="877"/>
      <c r="J5" s="877"/>
    </row>
    <row r="6" spans="2:10" ht="12.75">
      <c r="B6" s="876"/>
      <c r="C6" s="877"/>
      <c r="D6" s="877"/>
      <c r="E6" s="877"/>
      <c r="F6" s="877"/>
      <c r="G6" s="877"/>
      <c r="H6" s="877"/>
      <c r="I6" s="877"/>
      <c r="J6" s="877"/>
    </row>
    <row r="7" spans="1:10" ht="12.75">
      <c r="A7" s="878"/>
      <c r="J7" s="1095" t="s">
        <v>890</v>
      </c>
    </row>
    <row r="8" spans="1:10" ht="12.75" customHeight="1">
      <c r="A8" s="1638" t="s">
        <v>534</v>
      </c>
      <c r="B8" s="1641" t="s">
        <v>535</v>
      </c>
      <c r="C8" s="1642"/>
      <c r="D8" s="1643"/>
      <c r="E8" s="1650" t="s">
        <v>1371</v>
      </c>
      <c r="F8" s="1653" t="s">
        <v>933</v>
      </c>
      <c r="G8" s="1654"/>
      <c r="H8" s="1655"/>
      <c r="I8" s="1655"/>
      <c r="J8" s="880"/>
    </row>
    <row r="9" spans="1:10" ht="12.75">
      <c r="A9" s="1639"/>
      <c r="B9" s="1644"/>
      <c r="C9" s="1645"/>
      <c r="D9" s="1646"/>
      <c r="E9" s="1651"/>
      <c r="F9" s="1653" t="s">
        <v>536</v>
      </c>
      <c r="G9" s="1654"/>
      <c r="H9" s="1653" t="s">
        <v>537</v>
      </c>
      <c r="I9" s="1656"/>
      <c r="J9" s="1657" t="s">
        <v>538</v>
      </c>
    </row>
    <row r="10" spans="1:10" ht="12.75" customHeight="1">
      <c r="A10" s="1639"/>
      <c r="B10" s="1644"/>
      <c r="C10" s="1645"/>
      <c r="D10" s="1646"/>
      <c r="E10" s="1651"/>
      <c r="F10" s="1657" t="s">
        <v>539</v>
      </c>
      <c r="G10" s="1660" t="s">
        <v>540</v>
      </c>
      <c r="H10" s="1657" t="s">
        <v>541</v>
      </c>
      <c r="I10" s="1657" t="s">
        <v>542</v>
      </c>
      <c r="J10" s="1658"/>
    </row>
    <row r="11" spans="1:10" ht="28.5" customHeight="1">
      <c r="A11" s="1640"/>
      <c r="B11" s="1647"/>
      <c r="C11" s="1648"/>
      <c r="D11" s="1649"/>
      <c r="E11" s="1652"/>
      <c r="F11" s="1659"/>
      <c r="G11" s="1661"/>
      <c r="H11" s="1659"/>
      <c r="I11" s="1659"/>
      <c r="J11" s="1659"/>
    </row>
    <row r="12" spans="1:10" ht="12.75">
      <c r="A12" s="1662"/>
      <c r="B12" s="1664" t="s">
        <v>543</v>
      </c>
      <c r="C12" s="1665"/>
      <c r="D12" s="1666"/>
      <c r="E12" s="1670"/>
      <c r="F12" s="1670"/>
      <c r="G12" s="1670"/>
      <c r="H12" s="1670"/>
      <c r="I12" s="1670"/>
      <c r="J12" s="1670"/>
    </row>
    <row r="13" spans="1:10" ht="12.75">
      <c r="A13" s="1663"/>
      <c r="B13" s="1667"/>
      <c r="C13" s="1668"/>
      <c r="D13" s="1669"/>
      <c r="E13" s="1671"/>
      <c r="F13" s="1671"/>
      <c r="G13" s="1671"/>
      <c r="H13" s="1671"/>
      <c r="I13" s="1671"/>
      <c r="J13" s="1671"/>
    </row>
    <row r="14" spans="1:10" ht="12.75">
      <c r="A14" s="1672" t="s">
        <v>171</v>
      </c>
      <c r="B14" s="1673" t="s">
        <v>544</v>
      </c>
      <c r="C14" s="1674"/>
      <c r="D14" s="1675"/>
      <c r="E14" s="1670">
        <f>SUM(F14+G14+H14+I14)</f>
        <v>15</v>
      </c>
      <c r="F14" s="1670">
        <v>13</v>
      </c>
      <c r="G14" s="1670"/>
      <c r="H14" s="1670">
        <v>2</v>
      </c>
      <c r="I14" s="1670"/>
      <c r="J14" s="1670"/>
    </row>
    <row r="15" spans="1:10" ht="12.75">
      <c r="A15" s="1663"/>
      <c r="B15" s="1676"/>
      <c r="C15" s="1677"/>
      <c r="D15" s="1678"/>
      <c r="E15" s="1671"/>
      <c r="F15" s="1671"/>
      <c r="G15" s="1671"/>
      <c r="H15" s="1671"/>
      <c r="I15" s="1671"/>
      <c r="J15" s="1671"/>
    </row>
    <row r="16" spans="1:10" ht="12.75">
      <c r="A16" s="1662" t="s">
        <v>172</v>
      </c>
      <c r="B16" s="1673" t="s">
        <v>545</v>
      </c>
      <c r="C16" s="1674"/>
      <c r="D16" s="1675"/>
      <c r="E16" s="1670">
        <f>SUM(F16+G16+H16+I16)</f>
        <v>1</v>
      </c>
      <c r="F16" s="1670">
        <v>1</v>
      </c>
      <c r="G16" s="1670"/>
      <c r="H16" s="1670"/>
      <c r="I16" s="1670"/>
      <c r="J16" s="1670"/>
    </row>
    <row r="17" spans="1:10" ht="12.75">
      <c r="A17" s="1663"/>
      <c r="B17" s="1676"/>
      <c r="C17" s="1677"/>
      <c r="D17" s="1678"/>
      <c r="E17" s="1671"/>
      <c r="F17" s="1671"/>
      <c r="G17" s="1671"/>
      <c r="H17" s="1671"/>
      <c r="I17" s="1671"/>
      <c r="J17" s="1671"/>
    </row>
    <row r="18" spans="1:10" ht="12.75">
      <c r="A18" s="1662" t="s">
        <v>173</v>
      </c>
      <c r="B18" s="1673" t="s">
        <v>546</v>
      </c>
      <c r="C18" s="1674"/>
      <c r="D18" s="1675"/>
      <c r="E18" s="1670">
        <f>SUM(F18+G18+H18+I18)</f>
        <v>18</v>
      </c>
      <c r="F18" s="1670">
        <v>18</v>
      </c>
      <c r="G18" s="1670"/>
      <c r="H18" s="1670"/>
      <c r="I18" s="1670"/>
      <c r="J18" s="1670"/>
    </row>
    <row r="19" spans="1:10" ht="12.75">
      <c r="A19" s="1663"/>
      <c r="B19" s="1676"/>
      <c r="C19" s="1677"/>
      <c r="D19" s="1678"/>
      <c r="E19" s="1671"/>
      <c r="F19" s="1671"/>
      <c r="G19" s="1671"/>
      <c r="H19" s="1671"/>
      <c r="I19" s="1671"/>
      <c r="J19" s="1671"/>
    </row>
    <row r="20" spans="1:10" ht="12.75">
      <c r="A20" s="1672" t="s">
        <v>174</v>
      </c>
      <c r="B20" s="1673" t="s">
        <v>547</v>
      </c>
      <c r="C20" s="1674"/>
      <c r="D20" s="1675"/>
      <c r="E20" s="1670">
        <f>SUM(F20+G20+H20+I20)</f>
        <v>29</v>
      </c>
      <c r="F20" s="1670">
        <v>27</v>
      </c>
      <c r="G20" s="1670"/>
      <c r="H20" s="1670">
        <v>2</v>
      </c>
      <c r="I20" s="1670"/>
      <c r="J20" s="1670"/>
    </row>
    <row r="21" spans="1:10" ht="12.75">
      <c r="A21" s="1663"/>
      <c r="B21" s="1676"/>
      <c r="C21" s="1677"/>
      <c r="D21" s="1678"/>
      <c r="E21" s="1671"/>
      <c r="F21" s="1671"/>
      <c r="G21" s="1671"/>
      <c r="H21" s="1671"/>
      <c r="I21" s="1671"/>
      <c r="J21" s="1671"/>
    </row>
    <row r="22" spans="1:10" ht="12.75">
      <c r="A22" s="1662" t="s">
        <v>175</v>
      </c>
      <c r="B22" s="1673" t="s">
        <v>548</v>
      </c>
      <c r="C22" s="1674"/>
      <c r="D22" s="1675"/>
      <c r="E22" s="1670">
        <f>SUM(F22+G22+H22+I22)</f>
        <v>20</v>
      </c>
      <c r="F22" s="1670">
        <v>16</v>
      </c>
      <c r="G22" s="1670"/>
      <c r="H22" s="1670">
        <v>4</v>
      </c>
      <c r="I22" s="1670"/>
      <c r="J22" s="1670"/>
    </row>
    <row r="23" spans="1:10" ht="12.75">
      <c r="A23" s="1663"/>
      <c r="B23" s="1676"/>
      <c r="C23" s="1677"/>
      <c r="D23" s="1678"/>
      <c r="E23" s="1671"/>
      <c r="F23" s="1671"/>
      <c r="G23" s="1671"/>
      <c r="H23" s="1671"/>
      <c r="I23" s="1671"/>
      <c r="J23" s="1671"/>
    </row>
    <row r="24" spans="1:10" ht="12.75">
      <c r="A24" s="1672" t="s">
        <v>46</v>
      </c>
      <c r="B24" s="1673" t="s">
        <v>549</v>
      </c>
      <c r="C24" s="1674"/>
      <c r="D24" s="1675"/>
      <c r="E24" s="1670">
        <f>SUM(F24+G24+H24+I24)</f>
        <v>11</v>
      </c>
      <c r="F24" s="1670">
        <v>10</v>
      </c>
      <c r="G24" s="1670"/>
      <c r="H24" s="1670">
        <v>1</v>
      </c>
      <c r="I24" s="1670"/>
      <c r="J24" s="1670"/>
    </row>
    <row r="25" spans="1:10" ht="12.75">
      <c r="A25" s="1663"/>
      <c r="B25" s="1676"/>
      <c r="C25" s="1677"/>
      <c r="D25" s="1678"/>
      <c r="E25" s="1671"/>
      <c r="F25" s="1671"/>
      <c r="G25" s="1671"/>
      <c r="H25" s="1671"/>
      <c r="I25" s="1671"/>
      <c r="J25" s="1671"/>
    </row>
    <row r="26" spans="1:10" ht="12.75">
      <c r="A26" s="1672" t="s">
        <v>384</v>
      </c>
      <c r="B26" s="1673" t="s">
        <v>550</v>
      </c>
      <c r="C26" s="1674"/>
      <c r="D26" s="1675"/>
      <c r="E26" s="1670">
        <v>0</v>
      </c>
      <c r="F26" s="1670"/>
      <c r="G26" s="1670"/>
      <c r="H26" s="1670"/>
      <c r="I26" s="1670"/>
      <c r="J26" s="1670"/>
    </row>
    <row r="27" spans="1:10" ht="12.75">
      <c r="A27" s="1663"/>
      <c r="B27" s="1676"/>
      <c r="C27" s="1677"/>
      <c r="D27" s="1678"/>
      <c r="E27" s="1671"/>
      <c r="F27" s="1671"/>
      <c r="G27" s="1671"/>
      <c r="H27" s="1671"/>
      <c r="I27" s="1671"/>
      <c r="J27" s="1671"/>
    </row>
    <row r="28" spans="1:10" ht="12.75">
      <c r="A28" s="1662" t="s">
        <v>551</v>
      </c>
      <c r="B28" s="1673" t="s">
        <v>552</v>
      </c>
      <c r="C28" s="1674"/>
      <c r="D28" s="1675"/>
      <c r="E28" s="1670">
        <f>SUM(F28+G28+H28+I28)</f>
        <v>22</v>
      </c>
      <c r="F28" s="1670">
        <v>22</v>
      </c>
      <c r="G28" s="1670"/>
      <c r="H28" s="1670"/>
      <c r="I28" s="1670"/>
      <c r="J28" s="1670"/>
    </row>
    <row r="29" spans="1:10" ht="12.75">
      <c r="A29" s="1663"/>
      <c r="B29" s="1676"/>
      <c r="C29" s="1677"/>
      <c r="D29" s="1678"/>
      <c r="E29" s="1671"/>
      <c r="F29" s="1671"/>
      <c r="G29" s="1671"/>
      <c r="H29" s="1671"/>
      <c r="I29" s="1671"/>
      <c r="J29" s="1671"/>
    </row>
    <row r="30" spans="1:10" ht="12.75">
      <c r="A30" s="1662" t="s">
        <v>553</v>
      </c>
      <c r="B30" s="1673" t="s">
        <v>554</v>
      </c>
      <c r="C30" s="1674"/>
      <c r="D30" s="1675"/>
      <c r="E30" s="1670">
        <f>SUM(F30+G30+H30+I30)</f>
        <v>27</v>
      </c>
      <c r="F30" s="1670">
        <v>27</v>
      </c>
      <c r="G30" s="1670"/>
      <c r="H30" s="1670"/>
      <c r="I30" s="1670"/>
      <c r="J30" s="1670"/>
    </row>
    <row r="31" spans="1:10" ht="12.75">
      <c r="A31" s="1663"/>
      <c r="B31" s="1676"/>
      <c r="C31" s="1677"/>
      <c r="D31" s="1678"/>
      <c r="E31" s="1671"/>
      <c r="F31" s="1671"/>
      <c r="G31" s="1671"/>
      <c r="H31" s="1671"/>
      <c r="I31" s="1671"/>
      <c r="J31" s="1671"/>
    </row>
    <row r="32" spans="1:10" ht="12.75">
      <c r="A32" s="1672" t="s">
        <v>555</v>
      </c>
      <c r="B32" s="1673" t="s">
        <v>556</v>
      </c>
      <c r="C32" s="1674"/>
      <c r="D32" s="1675"/>
      <c r="E32" s="1670">
        <f>SUM(F32+G32+H32+I32)</f>
        <v>11</v>
      </c>
      <c r="F32" s="1670">
        <v>9</v>
      </c>
      <c r="G32" s="1670">
        <v>1</v>
      </c>
      <c r="H32" s="1670"/>
      <c r="I32" s="1670">
        <v>1</v>
      </c>
      <c r="J32" s="1670"/>
    </row>
    <row r="33" spans="1:10" ht="12.75">
      <c r="A33" s="1663"/>
      <c r="B33" s="1676"/>
      <c r="C33" s="1677"/>
      <c r="D33" s="1678"/>
      <c r="E33" s="1671"/>
      <c r="F33" s="1671"/>
      <c r="G33" s="1671"/>
      <c r="H33" s="1671"/>
      <c r="I33" s="1671"/>
      <c r="J33" s="1671"/>
    </row>
    <row r="34" spans="1:10" ht="12.75">
      <c r="A34" s="1672" t="s">
        <v>557</v>
      </c>
      <c r="B34" s="1673" t="s">
        <v>558</v>
      </c>
      <c r="C34" s="1674"/>
      <c r="D34" s="1675"/>
      <c r="E34" s="1670">
        <f>SUM(F34+G34+H34+I34)</f>
        <v>21</v>
      </c>
      <c r="F34" s="1670">
        <v>20</v>
      </c>
      <c r="G34" s="1670"/>
      <c r="H34" s="1670">
        <v>1</v>
      </c>
      <c r="I34" s="1670"/>
      <c r="J34" s="1670"/>
    </row>
    <row r="35" spans="1:10" ht="12.75">
      <c r="A35" s="1663"/>
      <c r="B35" s="1676"/>
      <c r="C35" s="1677"/>
      <c r="D35" s="1678"/>
      <c r="E35" s="1671"/>
      <c r="F35" s="1671"/>
      <c r="G35" s="1671"/>
      <c r="H35" s="1671"/>
      <c r="I35" s="1671"/>
      <c r="J35" s="1671"/>
    </row>
    <row r="36" spans="1:10" ht="12.75">
      <c r="A36" s="1672" t="s">
        <v>559</v>
      </c>
      <c r="B36" s="1673" t="s">
        <v>560</v>
      </c>
      <c r="C36" s="1674"/>
      <c r="D36" s="1675"/>
      <c r="E36" s="1670">
        <f>SUM(F36+G36+H36+I36)</f>
        <v>18</v>
      </c>
      <c r="F36" s="1670">
        <v>17</v>
      </c>
      <c r="G36" s="1670"/>
      <c r="H36" s="1670">
        <v>1</v>
      </c>
      <c r="I36" s="1670"/>
      <c r="J36" s="1670"/>
    </row>
    <row r="37" spans="1:10" ht="12.75">
      <c r="A37" s="1663"/>
      <c r="B37" s="1676"/>
      <c r="C37" s="1677"/>
      <c r="D37" s="1678"/>
      <c r="E37" s="1671"/>
      <c r="F37" s="1671"/>
      <c r="G37" s="1671"/>
      <c r="H37" s="1671"/>
      <c r="I37" s="1671"/>
      <c r="J37" s="1671"/>
    </row>
    <row r="38" spans="1:10" ht="12.75">
      <c r="A38" s="1672" t="s">
        <v>561</v>
      </c>
      <c r="B38" s="1673" t="s">
        <v>562</v>
      </c>
      <c r="C38" s="1674"/>
      <c r="D38" s="1675"/>
      <c r="E38" s="1670">
        <f>SUM(F38+G38+H38+I38)</f>
        <v>17</v>
      </c>
      <c r="F38" s="1670">
        <v>16</v>
      </c>
      <c r="G38" s="1670"/>
      <c r="H38" s="1670">
        <v>1</v>
      </c>
      <c r="I38" s="1670"/>
      <c r="J38" s="1670"/>
    </row>
    <row r="39" spans="1:10" ht="12.75">
      <c r="A39" s="1663"/>
      <c r="B39" s="1676"/>
      <c r="C39" s="1677"/>
      <c r="D39" s="1678"/>
      <c r="E39" s="1671"/>
      <c r="F39" s="1671"/>
      <c r="G39" s="1671"/>
      <c r="H39" s="1671"/>
      <c r="I39" s="1671"/>
      <c r="J39" s="1671"/>
    </row>
    <row r="40" spans="1:10" ht="12" customHeight="1">
      <c r="A40" s="1672"/>
      <c r="B40" s="1664" t="s">
        <v>157</v>
      </c>
      <c r="C40" s="1665"/>
      <c r="D40" s="1666"/>
      <c r="E40" s="1679">
        <f>SUM(E14:E39)</f>
        <v>210</v>
      </c>
      <c r="F40" s="1679">
        <f>SUM(F14:F39)</f>
        <v>196</v>
      </c>
      <c r="G40" s="1679">
        <f>SUM(G14:G39)</f>
        <v>1</v>
      </c>
      <c r="H40" s="1679">
        <f>SUM(H14:H39)</f>
        <v>12</v>
      </c>
      <c r="I40" s="1679">
        <f>SUM(I14:I39)</f>
        <v>1</v>
      </c>
      <c r="J40" s="1679"/>
    </row>
    <row r="41" spans="1:10" ht="12" customHeight="1">
      <c r="A41" s="1663"/>
      <c r="B41" s="1667"/>
      <c r="C41" s="1668"/>
      <c r="D41" s="1669"/>
      <c r="E41" s="1680"/>
      <c r="F41" s="1680"/>
      <c r="G41" s="1680"/>
      <c r="H41" s="1680"/>
      <c r="I41" s="1680"/>
      <c r="J41" s="1680"/>
    </row>
    <row r="42" spans="1:10" ht="12" customHeight="1">
      <c r="A42" s="1662" t="s">
        <v>563</v>
      </c>
      <c r="B42" s="1664" t="s">
        <v>564</v>
      </c>
      <c r="C42" s="1665"/>
      <c r="D42" s="1666"/>
      <c r="E42" s="1679">
        <f>SUM(F42+G42+H42+I42)</f>
        <v>66</v>
      </c>
      <c r="F42" s="1679">
        <v>66</v>
      </c>
      <c r="G42" s="1679"/>
      <c r="H42" s="1679"/>
      <c r="I42" s="1679"/>
      <c r="J42" s="1679"/>
    </row>
    <row r="43" spans="1:10" ht="12" customHeight="1">
      <c r="A43" s="1663"/>
      <c r="B43" s="1667"/>
      <c r="C43" s="1668"/>
      <c r="D43" s="1669"/>
      <c r="E43" s="1680"/>
      <c r="F43" s="1680"/>
      <c r="G43" s="1680"/>
      <c r="H43" s="1680"/>
      <c r="I43" s="1680"/>
      <c r="J43" s="1680"/>
    </row>
    <row r="44" spans="1:10" ht="12.75">
      <c r="A44" s="882"/>
      <c r="B44" s="881"/>
      <c r="C44" s="881"/>
      <c r="D44" s="881"/>
      <c r="E44" s="883"/>
      <c r="F44" s="883"/>
      <c r="G44" s="883"/>
      <c r="H44" s="883"/>
      <c r="I44" s="883"/>
      <c r="J44" s="883"/>
    </row>
    <row r="45" spans="1:10" ht="12.75">
      <c r="A45" s="884"/>
      <c r="B45" s="885"/>
      <c r="C45" s="885"/>
      <c r="D45" s="885"/>
      <c r="E45" s="886"/>
      <c r="F45" s="886"/>
      <c r="G45" s="886"/>
      <c r="H45" s="886"/>
      <c r="I45" s="886"/>
      <c r="J45" s="886"/>
    </row>
    <row r="46" spans="1:10" ht="12.75">
      <c r="A46" s="884"/>
      <c r="B46" s="885"/>
      <c r="C46" s="885"/>
      <c r="D46" s="885"/>
      <c r="E46" s="886"/>
      <c r="F46" s="886"/>
      <c r="G46" s="886"/>
      <c r="H46" s="886"/>
      <c r="I46" s="886"/>
      <c r="J46" s="886"/>
    </row>
    <row r="47" spans="1:10" ht="12.75">
      <c r="A47" s="884"/>
      <c r="B47" s="885"/>
      <c r="C47" s="885"/>
      <c r="D47" s="885"/>
      <c r="E47" s="886"/>
      <c r="F47" s="886"/>
      <c r="G47" s="886"/>
      <c r="H47" s="886"/>
      <c r="I47" s="886"/>
      <c r="J47" s="886"/>
    </row>
    <row r="48" spans="1:10" ht="12.75">
      <c r="A48" s="884"/>
      <c r="B48" s="885"/>
      <c r="C48" s="885"/>
      <c r="D48" s="885"/>
      <c r="E48" s="886"/>
      <c r="F48" s="886"/>
      <c r="G48" s="886"/>
      <c r="H48" s="886"/>
      <c r="I48" s="886"/>
      <c r="J48" s="886"/>
    </row>
    <row r="49" spans="1:10" ht="12.75">
      <c r="A49" s="884"/>
      <c r="B49" s="885"/>
      <c r="C49" s="885"/>
      <c r="D49" s="885"/>
      <c r="E49" s="886"/>
      <c r="F49" s="886"/>
      <c r="G49" s="886"/>
      <c r="H49" s="886"/>
      <c r="I49" s="886"/>
      <c r="J49" s="886"/>
    </row>
    <row r="50" spans="1:10" ht="12.75">
      <c r="A50" s="884"/>
      <c r="B50" s="885"/>
      <c r="C50" s="885"/>
      <c r="D50" s="885"/>
      <c r="E50" s="886"/>
      <c r="F50" s="886"/>
      <c r="G50" s="886"/>
      <c r="H50" s="886"/>
      <c r="I50" s="886"/>
      <c r="J50" s="886"/>
    </row>
    <row r="51" spans="1:10" ht="12.75">
      <c r="A51" s="1662" t="s">
        <v>563</v>
      </c>
      <c r="B51" s="1673" t="s">
        <v>565</v>
      </c>
      <c r="C51" s="1674"/>
      <c r="D51" s="1675"/>
      <c r="E51" s="1670">
        <f>SUM(F51+G51+H51+I51)</f>
        <v>32</v>
      </c>
      <c r="F51" s="1670">
        <v>29</v>
      </c>
      <c r="G51" s="1670"/>
      <c r="H51" s="1670">
        <v>3</v>
      </c>
      <c r="I51" s="1670"/>
      <c r="J51" s="1670"/>
    </row>
    <row r="52" spans="1:10" ht="12.75">
      <c r="A52" s="1663"/>
      <c r="B52" s="1676"/>
      <c r="C52" s="1677"/>
      <c r="D52" s="1678"/>
      <c r="E52" s="1671"/>
      <c r="F52" s="1671"/>
      <c r="G52" s="1671"/>
      <c r="H52" s="1671"/>
      <c r="I52" s="1671"/>
      <c r="J52" s="1671"/>
    </row>
    <row r="53" spans="1:10" ht="12.75">
      <c r="A53" s="1672" t="s">
        <v>566</v>
      </c>
      <c r="B53" s="1673" t="s">
        <v>567</v>
      </c>
      <c r="C53" s="1674"/>
      <c r="D53" s="1675"/>
      <c r="E53" s="1670">
        <f>SUM(F53+G53+H53+I53)</f>
        <v>31</v>
      </c>
      <c r="F53" s="1670">
        <v>29</v>
      </c>
      <c r="G53" s="1670"/>
      <c r="H53" s="1670">
        <v>2</v>
      </c>
      <c r="I53" s="1670"/>
      <c r="J53" s="1670"/>
    </row>
    <row r="54" spans="1:10" ht="12.75">
      <c r="A54" s="1663"/>
      <c r="B54" s="1676"/>
      <c r="C54" s="1677"/>
      <c r="D54" s="1678"/>
      <c r="E54" s="1671"/>
      <c r="F54" s="1671"/>
      <c r="G54" s="1671"/>
      <c r="H54" s="1671"/>
      <c r="I54" s="1671"/>
      <c r="J54" s="1671"/>
    </row>
    <row r="55" spans="1:10" ht="12.75">
      <c r="A55" s="1672" t="s">
        <v>568</v>
      </c>
      <c r="B55" s="1673" t="s">
        <v>569</v>
      </c>
      <c r="C55" s="1674"/>
      <c r="D55" s="1675"/>
      <c r="E55" s="1670">
        <f>SUM(F55+G55+H55+I55)</f>
        <v>16</v>
      </c>
      <c r="F55" s="1670">
        <v>14</v>
      </c>
      <c r="G55" s="1670"/>
      <c r="H55" s="1670">
        <v>2</v>
      </c>
      <c r="I55" s="1670"/>
      <c r="J55" s="1670"/>
    </row>
    <row r="56" spans="1:10" ht="12.75">
      <c r="A56" s="1663"/>
      <c r="B56" s="1676"/>
      <c r="C56" s="1677"/>
      <c r="D56" s="1678"/>
      <c r="E56" s="1671"/>
      <c r="F56" s="1671"/>
      <c r="G56" s="1671"/>
      <c r="H56" s="1671"/>
      <c r="I56" s="1671"/>
      <c r="J56" s="1671"/>
    </row>
    <row r="57" spans="1:10" ht="12.75">
      <c r="A57" s="1662" t="s">
        <v>570</v>
      </c>
      <c r="B57" s="1673" t="s">
        <v>571</v>
      </c>
      <c r="C57" s="1674"/>
      <c r="D57" s="1675"/>
      <c r="E57" s="1670">
        <f>SUM(F57+G57+H57+I57)</f>
        <v>60</v>
      </c>
      <c r="F57" s="1670">
        <v>56</v>
      </c>
      <c r="G57" s="1670"/>
      <c r="H57" s="1670">
        <v>4</v>
      </c>
      <c r="I57" s="1670"/>
      <c r="J57" s="1670"/>
    </row>
    <row r="58" spans="1:10" ht="12.75">
      <c r="A58" s="1663"/>
      <c r="B58" s="1676"/>
      <c r="C58" s="1677"/>
      <c r="D58" s="1678"/>
      <c r="E58" s="1671"/>
      <c r="F58" s="1671"/>
      <c r="G58" s="1671"/>
      <c r="H58" s="1671"/>
      <c r="I58" s="1671"/>
      <c r="J58" s="1671"/>
    </row>
    <row r="59" spans="1:10" ht="12.75">
      <c r="A59" s="1672" t="s">
        <v>572</v>
      </c>
      <c r="B59" s="1673" t="s">
        <v>573</v>
      </c>
      <c r="C59" s="1674"/>
      <c r="D59" s="1675"/>
      <c r="E59" s="1670">
        <f>SUM(F59+G59+H59+I59)</f>
        <v>32</v>
      </c>
      <c r="F59" s="1670">
        <v>31</v>
      </c>
      <c r="G59" s="1670"/>
      <c r="H59" s="1670">
        <v>1</v>
      </c>
      <c r="I59" s="1670"/>
      <c r="J59" s="1670"/>
    </row>
    <row r="60" spans="1:10" ht="12.75">
      <c r="A60" s="1663"/>
      <c r="B60" s="1676"/>
      <c r="C60" s="1677"/>
      <c r="D60" s="1678"/>
      <c r="E60" s="1671"/>
      <c r="F60" s="1671"/>
      <c r="G60" s="1671"/>
      <c r="H60" s="1671"/>
      <c r="I60" s="1671"/>
      <c r="J60" s="1671"/>
    </row>
    <row r="61" spans="1:10" ht="12.75">
      <c r="A61" s="1672" t="s">
        <v>574</v>
      </c>
      <c r="B61" s="1673" t="s">
        <v>575</v>
      </c>
      <c r="C61" s="1674"/>
      <c r="D61" s="1675"/>
      <c r="E61" s="1670">
        <f>SUM(F61+G61+H61+I61)</f>
        <v>25</v>
      </c>
      <c r="F61" s="1670">
        <v>23</v>
      </c>
      <c r="G61" s="1670"/>
      <c r="H61" s="1670">
        <v>2</v>
      </c>
      <c r="I61" s="1670"/>
      <c r="J61" s="1670"/>
    </row>
    <row r="62" spans="1:10" ht="12.75">
      <c r="A62" s="1663"/>
      <c r="B62" s="1676"/>
      <c r="C62" s="1677"/>
      <c r="D62" s="1678"/>
      <c r="E62" s="1671"/>
      <c r="F62" s="1671"/>
      <c r="G62" s="1671"/>
      <c r="H62" s="1671"/>
      <c r="I62" s="1671"/>
      <c r="J62" s="1671"/>
    </row>
    <row r="63" spans="1:10" ht="12.75">
      <c r="A63" s="1672" t="s">
        <v>576</v>
      </c>
      <c r="B63" s="1673" t="s">
        <v>577</v>
      </c>
      <c r="C63" s="1674"/>
      <c r="D63" s="1675"/>
      <c r="E63" s="1670">
        <f>SUM(F63+G63+H63+I63)</f>
        <v>16</v>
      </c>
      <c r="F63" s="1670">
        <v>15</v>
      </c>
      <c r="G63" s="1670"/>
      <c r="H63" s="1670">
        <v>1</v>
      </c>
      <c r="I63" s="1670"/>
      <c r="J63" s="1670"/>
    </row>
    <row r="64" spans="1:10" ht="12.75">
      <c r="A64" s="1663"/>
      <c r="B64" s="1676"/>
      <c r="C64" s="1677"/>
      <c r="D64" s="1678"/>
      <c r="E64" s="1671"/>
      <c r="F64" s="1671"/>
      <c r="G64" s="1671"/>
      <c r="H64" s="1671"/>
      <c r="I64" s="1671"/>
      <c r="J64" s="1671"/>
    </row>
    <row r="65" spans="1:10" ht="12.75">
      <c r="A65" s="1672" t="s">
        <v>578</v>
      </c>
      <c r="B65" s="1673" t="s">
        <v>579</v>
      </c>
      <c r="C65" s="1674"/>
      <c r="D65" s="1675"/>
      <c r="E65" s="1670">
        <f>SUM(F65+G65+H65+I65)</f>
        <v>16</v>
      </c>
      <c r="F65" s="1670">
        <v>15</v>
      </c>
      <c r="G65" s="1670"/>
      <c r="H65" s="1670">
        <v>1</v>
      </c>
      <c r="I65" s="1670"/>
      <c r="J65" s="1670"/>
    </row>
    <row r="66" spans="1:10" ht="12.75">
      <c r="A66" s="1663"/>
      <c r="B66" s="1676"/>
      <c r="C66" s="1677"/>
      <c r="D66" s="1678"/>
      <c r="E66" s="1671"/>
      <c r="F66" s="1671"/>
      <c r="G66" s="1671"/>
      <c r="H66" s="1671"/>
      <c r="I66" s="1671"/>
      <c r="J66" s="1671"/>
    </row>
    <row r="67" spans="1:10" ht="12.75">
      <c r="A67" s="1672" t="s">
        <v>580</v>
      </c>
      <c r="B67" s="1673" t="s">
        <v>581</v>
      </c>
      <c r="C67" s="1674"/>
      <c r="D67" s="1675"/>
      <c r="E67" s="1670">
        <f>SUM(F67+G67+H67+I67)</f>
        <v>16</v>
      </c>
      <c r="F67" s="1670">
        <v>14</v>
      </c>
      <c r="G67" s="1670"/>
      <c r="H67" s="1670">
        <v>2</v>
      </c>
      <c r="I67" s="1670"/>
      <c r="J67" s="1670"/>
    </row>
    <row r="68" spans="1:10" ht="12.75">
      <c r="A68" s="1663"/>
      <c r="B68" s="1676"/>
      <c r="C68" s="1677"/>
      <c r="D68" s="1678"/>
      <c r="E68" s="1671"/>
      <c r="F68" s="1671"/>
      <c r="G68" s="1671"/>
      <c r="H68" s="1671"/>
      <c r="I68" s="1671"/>
      <c r="J68" s="1671"/>
    </row>
    <row r="69" spans="1:10" ht="12.75">
      <c r="A69" s="1672" t="s">
        <v>582</v>
      </c>
      <c r="B69" s="1673" t="s">
        <v>583</v>
      </c>
      <c r="C69" s="1674"/>
      <c r="D69" s="1675"/>
      <c r="E69" s="1670">
        <f>SUM(F69+G69+H69+I69)</f>
        <v>130</v>
      </c>
      <c r="F69" s="1670">
        <v>130</v>
      </c>
      <c r="G69" s="1670"/>
      <c r="H69" s="1670"/>
      <c r="I69" s="1670"/>
      <c r="J69" s="1670"/>
    </row>
    <row r="70" spans="1:10" ht="12.75">
      <c r="A70" s="1663"/>
      <c r="B70" s="1676"/>
      <c r="C70" s="1677"/>
      <c r="D70" s="1678"/>
      <c r="E70" s="1671"/>
      <c r="F70" s="1671"/>
      <c r="G70" s="1671"/>
      <c r="H70" s="1671"/>
      <c r="I70" s="1671"/>
      <c r="J70" s="1671"/>
    </row>
    <row r="71" spans="1:10" ht="12.75">
      <c r="A71" s="1672" t="s">
        <v>584</v>
      </c>
      <c r="B71" s="1673" t="s">
        <v>585</v>
      </c>
      <c r="C71" s="1674"/>
      <c r="D71" s="1675"/>
      <c r="E71" s="1670">
        <f>SUM(F71+G71+H71+I71)</f>
        <v>124</v>
      </c>
      <c r="F71" s="1670">
        <v>79</v>
      </c>
      <c r="G71" s="1670"/>
      <c r="H71" s="1670">
        <v>45</v>
      </c>
      <c r="I71" s="1670"/>
      <c r="J71" s="1670"/>
    </row>
    <row r="72" spans="1:10" ht="12.75">
      <c r="A72" s="1663"/>
      <c r="B72" s="1676"/>
      <c r="C72" s="1677"/>
      <c r="D72" s="1678"/>
      <c r="E72" s="1671"/>
      <c r="F72" s="1671"/>
      <c r="G72" s="1671"/>
      <c r="H72" s="1671"/>
      <c r="I72" s="1671"/>
      <c r="J72" s="1671"/>
    </row>
    <row r="73" spans="1:10" ht="12.75">
      <c r="A73" s="1672" t="s">
        <v>586</v>
      </c>
      <c r="B73" s="1673" t="s">
        <v>322</v>
      </c>
      <c r="C73" s="1674"/>
      <c r="D73" s="1675"/>
      <c r="E73" s="1670">
        <f>SUM(F73+G73+H73+I73)</f>
        <v>128</v>
      </c>
      <c r="F73" s="1670">
        <v>86</v>
      </c>
      <c r="G73" s="1670">
        <v>16</v>
      </c>
      <c r="H73" s="1670">
        <v>26</v>
      </c>
      <c r="I73" s="1670"/>
      <c r="J73" s="1670"/>
    </row>
    <row r="74" spans="1:10" ht="12" customHeight="1">
      <c r="A74" s="1663"/>
      <c r="B74" s="1676"/>
      <c r="C74" s="1677"/>
      <c r="D74" s="1678"/>
      <c r="E74" s="1671"/>
      <c r="F74" s="1671"/>
      <c r="G74" s="1671"/>
      <c r="H74" s="1671"/>
      <c r="I74" s="1671"/>
      <c r="J74" s="1671"/>
    </row>
    <row r="75" spans="1:10" ht="12.75">
      <c r="A75" s="1672" t="s">
        <v>587</v>
      </c>
      <c r="B75" s="1673" t="s">
        <v>588</v>
      </c>
      <c r="C75" s="1674"/>
      <c r="D75" s="1675"/>
      <c r="E75" s="1670">
        <f>SUM(F75+G75+H75+I75)</f>
        <v>23</v>
      </c>
      <c r="F75" s="1670">
        <v>23</v>
      </c>
      <c r="G75" s="1670"/>
      <c r="H75" s="1670"/>
      <c r="I75" s="1670"/>
      <c r="J75" s="1670"/>
    </row>
    <row r="76" spans="1:10" ht="11.25" customHeight="1">
      <c r="A76" s="1663"/>
      <c r="B76" s="1676"/>
      <c r="C76" s="1677"/>
      <c r="D76" s="1678"/>
      <c r="E76" s="1671"/>
      <c r="F76" s="1671"/>
      <c r="G76" s="1671"/>
      <c r="H76" s="1671"/>
      <c r="I76" s="1671"/>
      <c r="J76" s="1671"/>
    </row>
    <row r="77" spans="1:10" ht="11.25" customHeight="1">
      <c r="A77" s="1672" t="s">
        <v>589</v>
      </c>
      <c r="B77" s="1673" t="s">
        <v>590</v>
      </c>
      <c r="C77" s="1674"/>
      <c r="D77" s="1675"/>
      <c r="E77" s="1670">
        <f>SUM(F77+G77+H77+I77)</f>
        <v>10</v>
      </c>
      <c r="F77" s="1670">
        <v>10</v>
      </c>
      <c r="G77" s="887"/>
      <c r="H77" s="887"/>
      <c r="I77" s="887"/>
      <c r="J77" s="887"/>
    </row>
    <row r="78" spans="1:10" ht="11.25" customHeight="1">
      <c r="A78" s="1663"/>
      <c r="B78" s="1676"/>
      <c r="C78" s="1677"/>
      <c r="D78" s="1678"/>
      <c r="E78" s="1671"/>
      <c r="F78" s="1671"/>
      <c r="G78" s="887"/>
      <c r="H78" s="887"/>
      <c r="I78" s="887"/>
      <c r="J78" s="887"/>
    </row>
    <row r="79" spans="1:10" ht="12" customHeight="1">
      <c r="A79" s="1662"/>
      <c r="B79" s="1681" t="s">
        <v>591</v>
      </c>
      <c r="C79" s="1682"/>
      <c r="D79" s="1683"/>
      <c r="E79" s="1679">
        <f>SUM(E51:E78)</f>
        <v>659</v>
      </c>
      <c r="F79" s="1679">
        <f>SUM(F51:F78)</f>
        <v>554</v>
      </c>
      <c r="G79" s="1679">
        <f>SUM(G51:G76)</f>
        <v>16</v>
      </c>
      <c r="H79" s="1679">
        <f>SUM(H51:H76)</f>
        <v>89</v>
      </c>
      <c r="I79" s="1679">
        <f>SUM(I51:I76)</f>
        <v>0</v>
      </c>
      <c r="J79" s="1679">
        <f>SUM(J51:J76)</f>
        <v>0</v>
      </c>
    </row>
    <row r="80" spans="1:10" ht="12" customHeight="1">
      <c r="A80" s="1663"/>
      <c r="B80" s="1684"/>
      <c r="C80" s="1685"/>
      <c r="D80" s="1686"/>
      <c r="E80" s="1680"/>
      <c r="F80" s="1680"/>
      <c r="G80" s="1680"/>
      <c r="H80" s="1680"/>
      <c r="I80" s="1680"/>
      <c r="J80" s="1680"/>
    </row>
    <row r="81" spans="1:10" ht="12" customHeight="1">
      <c r="A81" s="1662"/>
      <c r="B81" s="1687" t="s">
        <v>592</v>
      </c>
      <c r="C81" s="1688"/>
      <c r="D81" s="1689"/>
      <c r="E81" s="1679">
        <f aca="true" t="shared" si="0" ref="E81:J81">SUM(E79+E42+E40)</f>
        <v>935</v>
      </c>
      <c r="F81" s="1679">
        <f t="shared" si="0"/>
        <v>816</v>
      </c>
      <c r="G81" s="1679">
        <f t="shared" si="0"/>
        <v>17</v>
      </c>
      <c r="H81" s="1679">
        <f t="shared" si="0"/>
        <v>101</v>
      </c>
      <c r="I81" s="1679">
        <f t="shared" si="0"/>
        <v>1</v>
      </c>
      <c r="J81" s="1679">
        <f t="shared" si="0"/>
        <v>0</v>
      </c>
    </row>
    <row r="82" spans="1:10" ht="12" customHeight="1">
      <c r="A82" s="1663"/>
      <c r="B82" s="1690"/>
      <c r="C82" s="1691"/>
      <c r="D82" s="1692"/>
      <c r="E82" s="1680"/>
      <c r="F82" s="1680"/>
      <c r="G82" s="1680"/>
      <c r="H82" s="1680"/>
      <c r="I82" s="1680"/>
      <c r="J82" s="1680"/>
    </row>
    <row r="83" ht="12.75">
      <c r="J83" s="879"/>
    </row>
    <row r="84" ht="12.75">
      <c r="J84" s="879"/>
    </row>
    <row r="85" ht="12.75">
      <c r="J85" s="879"/>
    </row>
    <row r="86" ht="12.75">
      <c r="J86" s="879"/>
    </row>
  </sheetData>
  <sheetProtection/>
  <mergeCells count="265">
    <mergeCell ref="I79:I80"/>
    <mergeCell ref="J79:J80"/>
    <mergeCell ref="A81:A82"/>
    <mergeCell ref="B81:D82"/>
    <mergeCell ref="E81:E82"/>
    <mergeCell ref="F81:F82"/>
    <mergeCell ref="G81:G82"/>
    <mergeCell ref="H81:H82"/>
    <mergeCell ref="I81:I82"/>
    <mergeCell ref="J81:J82"/>
    <mergeCell ref="A79:A80"/>
    <mergeCell ref="B79:D80"/>
    <mergeCell ref="E79:E80"/>
    <mergeCell ref="F79:F80"/>
    <mergeCell ref="G79:G80"/>
    <mergeCell ref="H79:H80"/>
    <mergeCell ref="I75:I76"/>
    <mergeCell ref="J75:J76"/>
    <mergeCell ref="A77:A78"/>
    <mergeCell ref="B77:D78"/>
    <mergeCell ref="E77:E78"/>
    <mergeCell ref="F77:F78"/>
    <mergeCell ref="A75:A76"/>
    <mergeCell ref="B75:D76"/>
    <mergeCell ref="E75:E76"/>
    <mergeCell ref="F75:F76"/>
    <mergeCell ref="G75:G76"/>
    <mergeCell ref="H75:H76"/>
    <mergeCell ref="I71:I72"/>
    <mergeCell ref="J71:J72"/>
    <mergeCell ref="A73:A74"/>
    <mergeCell ref="B73:D74"/>
    <mergeCell ref="E73:E74"/>
    <mergeCell ref="F73:F74"/>
    <mergeCell ref="G73:G74"/>
    <mergeCell ref="H73:H74"/>
    <mergeCell ref="I73:I74"/>
    <mergeCell ref="J73:J74"/>
    <mergeCell ref="A71:A72"/>
    <mergeCell ref="B71:D72"/>
    <mergeCell ref="E71:E72"/>
    <mergeCell ref="F71:F72"/>
    <mergeCell ref="G71:G72"/>
    <mergeCell ref="H71:H72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A67:A68"/>
    <mergeCell ref="B67:D68"/>
    <mergeCell ref="E67:E68"/>
    <mergeCell ref="F67:F68"/>
    <mergeCell ref="G67:G68"/>
    <mergeCell ref="H67:H68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3:A64"/>
    <mergeCell ref="B63:D64"/>
    <mergeCell ref="E63:E64"/>
    <mergeCell ref="F63:F64"/>
    <mergeCell ref="G63:G64"/>
    <mergeCell ref="H63:H64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59:A60"/>
    <mergeCell ref="B59:D60"/>
    <mergeCell ref="E59:E60"/>
    <mergeCell ref="F59:F60"/>
    <mergeCell ref="G59:G60"/>
    <mergeCell ref="H59:H60"/>
    <mergeCell ref="I55:I56"/>
    <mergeCell ref="J55:J56"/>
    <mergeCell ref="A57:A58"/>
    <mergeCell ref="B57:D58"/>
    <mergeCell ref="E57:E58"/>
    <mergeCell ref="F57:F58"/>
    <mergeCell ref="G57:G58"/>
    <mergeCell ref="H57:H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G42:G43"/>
    <mergeCell ref="H42:H43"/>
    <mergeCell ref="I42:I43"/>
    <mergeCell ref="J42:J43"/>
    <mergeCell ref="A40:A41"/>
    <mergeCell ref="B40:D41"/>
    <mergeCell ref="E40:E41"/>
    <mergeCell ref="F40:F41"/>
    <mergeCell ref="G40:G41"/>
    <mergeCell ref="H40:H41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J38:J39"/>
    <mergeCell ref="A36:A37"/>
    <mergeCell ref="B36:D37"/>
    <mergeCell ref="E36:E37"/>
    <mergeCell ref="F36:F37"/>
    <mergeCell ref="G36:G37"/>
    <mergeCell ref="H36:H37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2:A33"/>
    <mergeCell ref="B32:D33"/>
    <mergeCell ref="E32:E33"/>
    <mergeCell ref="F32:F33"/>
    <mergeCell ref="G32:G33"/>
    <mergeCell ref="H32:H33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28:A29"/>
    <mergeCell ref="B28:D29"/>
    <mergeCell ref="E28:E29"/>
    <mergeCell ref="F28:F29"/>
    <mergeCell ref="G28:G29"/>
    <mergeCell ref="H28:H29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4:A25"/>
    <mergeCell ref="B24:D25"/>
    <mergeCell ref="E24:E25"/>
    <mergeCell ref="F24:F25"/>
    <mergeCell ref="G24:G25"/>
    <mergeCell ref="H24:H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0:A21"/>
    <mergeCell ref="B20:D21"/>
    <mergeCell ref="E20:E21"/>
    <mergeCell ref="F20:F21"/>
    <mergeCell ref="G20:G21"/>
    <mergeCell ref="H20:H21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16:A17"/>
    <mergeCell ref="B16:D17"/>
    <mergeCell ref="E16:E17"/>
    <mergeCell ref="F16:F17"/>
    <mergeCell ref="G16:G17"/>
    <mergeCell ref="H16:H17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0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0" sqref="H10:I13"/>
    </sheetView>
  </sheetViews>
  <sheetFormatPr defaultColWidth="9.00390625" defaultRowHeight="12.75"/>
  <cols>
    <col min="1" max="1" width="45.875" style="1096" customWidth="1"/>
    <col min="2" max="2" width="16.25390625" style="1096" customWidth="1"/>
    <col min="3" max="3" width="14.25390625" style="1096" customWidth="1"/>
    <col min="4" max="4" width="16.00390625" style="1096" customWidth="1"/>
    <col min="5" max="6" width="14.75390625" style="1096" customWidth="1"/>
    <col min="7" max="7" width="20.00390625" style="1096" customWidth="1"/>
    <col min="8" max="8" width="17.625" style="1096" customWidth="1"/>
    <col min="9" max="9" width="14.75390625" style="1096" customWidth="1"/>
    <col min="10" max="16384" width="9.125" style="1096" customWidth="1"/>
  </cols>
  <sheetData>
    <row r="1" spans="1:9" ht="12.75">
      <c r="A1" s="1693" t="s">
        <v>934</v>
      </c>
      <c r="B1" s="1693"/>
      <c r="C1" s="1693"/>
      <c r="D1" s="1693"/>
      <c r="E1" s="1693"/>
      <c r="F1" s="1693"/>
      <c r="G1" s="1693"/>
      <c r="H1" s="1693"/>
      <c r="I1" s="1693"/>
    </row>
    <row r="2" spans="1:9" ht="14.25">
      <c r="A2" s="1694" t="s">
        <v>1372</v>
      </c>
      <c r="B2" s="1694"/>
      <c r="C2" s="1694"/>
      <c r="D2" s="1694"/>
      <c r="E2" s="1694"/>
      <c r="F2" s="1694"/>
      <c r="G2" s="1694"/>
      <c r="H2" s="1694"/>
      <c r="I2" s="1694"/>
    </row>
    <row r="3" spans="1:9" ht="14.25">
      <c r="A3" s="1097"/>
      <c r="B3" s="1097"/>
      <c r="C3" s="1097"/>
      <c r="D3" s="1097"/>
      <c r="E3" s="1097"/>
      <c r="F3" s="1097"/>
      <c r="G3" s="1097"/>
      <c r="H3" s="1097"/>
      <c r="I3" s="1097"/>
    </row>
    <row r="4" spans="1:9" ht="14.25">
      <c r="A4" s="1097"/>
      <c r="B4" s="1097"/>
      <c r="C4" s="1097"/>
      <c r="D4" s="1097"/>
      <c r="E4" s="1097"/>
      <c r="F4" s="1097"/>
      <c r="G4" s="1097"/>
      <c r="H4" s="1097"/>
      <c r="I4" s="1097"/>
    </row>
    <row r="5" spans="1:9" ht="14.25">
      <c r="A5" s="1098"/>
      <c r="B5" s="1098"/>
      <c r="C5" s="1098"/>
      <c r="D5" s="1098"/>
      <c r="E5" s="1098"/>
      <c r="F5" s="1098"/>
      <c r="G5" s="1098"/>
      <c r="H5" s="1098"/>
      <c r="I5" s="1099" t="s">
        <v>935</v>
      </c>
    </row>
    <row r="6" spans="1:9" ht="84" customHeight="1">
      <c r="A6" s="1100" t="s">
        <v>936</v>
      </c>
      <c r="B6" s="1101" t="s">
        <v>937</v>
      </c>
      <c r="C6" s="1101" t="s">
        <v>1373</v>
      </c>
      <c r="D6" s="1101" t="s">
        <v>1406</v>
      </c>
      <c r="E6" s="1101" t="s">
        <v>1374</v>
      </c>
      <c r="F6" s="1101" t="s">
        <v>938</v>
      </c>
      <c r="G6" s="1101" t="s">
        <v>939</v>
      </c>
      <c r="H6" s="1101" t="s">
        <v>940</v>
      </c>
      <c r="I6" s="1102" t="s">
        <v>941</v>
      </c>
    </row>
    <row r="7" spans="1:9" ht="14.25" customHeight="1">
      <c r="A7" s="1103" t="s">
        <v>171</v>
      </c>
      <c r="B7" s="1104" t="s">
        <v>172</v>
      </c>
      <c r="C7" s="1104" t="s">
        <v>173</v>
      </c>
      <c r="D7" s="1104" t="s">
        <v>174</v>
      </c>
      <c r="E7" s="1104" t="s">
        <v>175</v>
      </c>
      <c r="F7" s="1104" t="s">
        <v>46</v>
      </c>
      <c r="G7" s="1104" t="s">
        <v>384</v>
      </c>
      <c r="H7" s="1104" t="s">
        <v>551</v>
      </c>
      <c r="I7" s="1103" t="s">
        <v>553</v>
      </c>
    </row>
    <row r="8" spans="1:9" ht="39" customHeight="1">
      <c r="A8" s="1105" t="s">
        <v>942</v>
      </c>
      <c r="B8" s="1106">
        <v>799387587</v>
      </c>
      <c r="C8" s="1107">
        <v>3911400</v>
      </c>
      <c r="D8" s="1106">
        <v>-4065267</v>
      </c>
      <c r="E8" s="1108">
        <v>799261820</v>
      </c>
      <c r="F8" s="1107">
        <v>28100</v>
      </c>
      <c r="G8" s="1107">
        <v>1177311451</v>
      </c>
      <c r="H8" s="1107">
        <v>799261820</v>
      </c>
      <c r="I8" s="1108">
        <f aca="true" t="shared" si="0" ref="I8:I13">SUM(F8)</f>
        <v>28100</v>
      </c>
    </row>
    <row r="9" spans="1:9" ht="39" customHeight="1">
      <c r="A9" s="1105" t="s">
        <v>943</v>
      </c>
      <c r="B9" s="1106">
        <v>86882040</v>
      </c>
      <c r="C9" s="1107">
        <v>15941663</v>
      </c>
      <c r="D9" s="1106">
        <v>-1230080</v>
      </c>
      <c r="E9" s="1108">
        <v>106198183</v>
      </c>
      <c r="F9" s="1107">
        <v>4604560</v>
      </c>
      <c r="G9" s="1107">
        <v>562301916</v>
      </c>
      <c r="H9" s="1107">
        <v>106198183</v>
      </c>
      <c r="I9" s="1108">
        <f t="shared" si="0"/>
        <v>4604560</v>
      </c>
    </row>
    <row r="10" spans="1:9" ht="56.25" customHeight="1">
      <c r="A10" s="1105" t="s">
        <v>944</v>
      </c>
      <c r="B10" s="1106">
        <v>39368000</v>
      </c>
      <c r="C10" s="1107">
        <v>4593000</v>
      </c>
      <c r="D10" s="1106">
        <v>0</v>
      </c>
      <c r="E10" s="1108">
        <v>41113000</v>
      </c>
      <c r="F10" s="1107">
        <v>-2848000</v>
      </c>
      <c r="G10" s="1107">
        <v>108995067</v>
      </c>
      <c r="H10" s="1495">
        <v>41113000</v>
      </c>
      <c r="I10" s="1496">
        <f t="shared" si="0"/>
        <v>-2848000</v>
      </c>
    </row>
    <row r="11" spans="1:9" ht="39" customHeight="1">
      <c r="A11" s="1105" t="s">
        <v>945</v>
      </c>
      <c r="B11" s="1106">
        <v>308078602</v>
      </c>
      <c r="C11" s="1107">
        <v>24070839</v>
      </c>
      <c r="D11" s="1106">
        <v>-7660856</v>
      </c>
      <c r="E11" s="1108">
        <v>313183585</v>
      </c>
      <c r="F11" s="1107">
        <v>-11305000</v>
      </c>
      <c r="G11" s="1107">
        <v>313183585</v>
      </c>
      <c r="H11" s="1495">
        <v>313183585</v>
      </c>
      <c r="I11" s="1496">
        <f t="shared" si="0"/>
        <v>-11305000</v>
      </c>
    </row>
    <row r="12" spans="1:9" ht="39" customHeight="1">
      <c r="A12" s="1109" t="s">
        <v>946</v>
      </c>
      <c r="B12" s="1110">
        <v>473100</v>
      </c>
      <c r="C12" s="1110">
        <v>-3990</v>
      </c>
      <c r="D12" s="1107">
        <v>-4275</v>
      </c>
      <c r="E12" s="1108">
        <v>469110</v>
      </c>
      <c r="F12" s="1107">
        <v>4275</v>
      </c>
      <c r="G12" s="1107">
        <v>3015184</v>
      </c>
      <c r="H12" s="1495">
        <v>469110</v>
      </c>
      <c r="I12" s="1496">
        <f t="shared" si="0"/>
        <v>4275</v>
      </c>
    </row>
    <row r="13" spans="1:9" ht="39" customHeight="1">
      <c r="A13" s="1109" t="s">
        <v>1407</v>
      </c>
      <c r="B13" s="1400">
        <v>187149000</v>
      </c>
      <c r="C13" s="1400"/>
      <c r="D13" s="1401">
        <v>-5202500</v>
      </c>
      <c r="E13" s="1402">
        <v>183770500</v>
      </c>
      <c r="F13" s="1401">
        <v>1824000</v>
      </c>
      <c r="G13" s="1401">
        <v>269001500</v>
      </c>
      <c r="H13" s="1497">
        <v>183770500</v>
      </c>
      <c r="I13" s="1498">
        <f t="shared" si="0"/>
        <v>1824000</v>
      </c>
    </row>
    <row r="14" spans="1:9" ht="35.25" customHeight="1">
      <c r="A14" s="1111" t="s">
        <v>157</v>
      </c>
      <c r="B14" s="1112">
        <f>SUM(B8:B13)</f>
        <v>1421338329</v>
      </c>
      <c r="C14" s="1112">
        <f aca="true" t="shared" si="1" ref="C14:I14">SUM(C8:C13)</f>
        <v>48512912</v>
      </c>
      <c r="D14" s="1112">
        <f t="shared" si="1"/>
        <v>-18162978</v>
      </c>
      <c r="E14" s="1112">
        <f t="shared" si="1"/>
        <v>1443996198</v>
      </c>
      <c r="F14" s="1112">
        <f t="shared" si="1"/>
        <v>-7692065</v>
      </c>
      <c r="G14" s="1112">
        <f t="shared" si="1"/>
        <v>2433808703</v>
      </c>
      <c r="H14" s="1112">
        <f t="shared" si="1"/>
        <v>1443996198</v>
      </c>
      <c r="I14" s="1112">
        <f t="shared" si="1"/>
        <v>-7692065</v>
      </c>
    </row>
    <row r="21" ht="14.25" customHeight="1"/>
  </sheetData>
  <sheetProtection/>
  <mergeCells count="2">
    <mergeCell ref="A1:I1"/>
    <mergeCell ref="A2:I2"/>
  </mergeCells>
  <printOptions horizontalCentered="1"/>
  <pageMargins left="0" right="0" top="0.5905511811023623" bottom="0.1968503937007874" header="0.11811023622047245" footer="0"/>
  <pageSetup firstPageNumber="52" useFirstPageNumber="1" horizontalDpi="600" verticalDpi="600" orientation="landscape" paperSize="9" scale="84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4">
      <selection activeCell="D20" sqref="D20"/>
    </sheetView>
  </sheetViews>
  <sheetFormatPr defaultColWidth="9.00390625" defaultRowHeight="12.75"/>
  <cols>
    <col min="1" max="1" width="47.875" style="0" customWidth="1"/>
    <col min="2" max="4" width="25.875" style="0" customWidth="1"/>
    <col min="5" max="5" width="21.00390625" style="0" customWidth="1"/>
  </cols>
  <sheetData>
    <row r="2" spans="1:4" ht="14.25">
      <c r="A2" s="1695" t="s">
        <v>608</v>
      </c>
      <c r="B2" s="1695"/>
      <c r="C2" s="1695"/>
      <c r="D2" s="1695"/>
    </row>
    <row r="3" spans="1:4" ht="14.25">
      <c r="A3" s="1694" t="s">
        <v>1375</v>
      </c>
      <c r="B3" s="1694"/>
      <c r="C3" s="1694"/>
      <c r="D3" s="1694"/>
    </row>
    <row r="4" spans="1:4" ht="14.25">
      <c r="A4" s="1696" t="s">
        <v>1376</v>
      </c>
      <c r="B4" s="1696"/>
      <c r="C4" s="1696"/>
      <c r="D4" s="1696"/>
    </row>
    <row r="5" spans="4:5" ht="12.75">
      <c r="D5" s="977"/>
      <c r="E5" s="977" t="s">
        <v>935</v>
      </c>
    </row>
    <row r="6" spans="1:5" ht="55.5" customHeight="1">
      <c r="A6" s="1100" t="s">
        <v>936</v>
      </c>
      <c r="B6" s="1101" t="s">
        <v>947</v>
      </c>
      <c r="C6" s="1101" t="s">
        <v>948</v>
      </c>
      <c r="D6" s="1102" t="s">
        <v>949</v>
      </c>
      <c r="E6" s="1102" t="s">
        <v>950</v>
      </c>
    </row>
    <row r="7" spans="1:5" ht="14.25">
      <c r="A7" s="1104" t="s">
        <v>171</v>
      </c>
      <c r="B7" s="1104" t="s">
        <v>172</v>
      </c>
      <c r="C7" s="1104" t="s">
        <v>173</v>
      </c>
      <c r="D7" s="1103" t="s">
        <v>174</v>
      </c>
      <c r="E7" s="1103" t="s">
        <v>175</v>
      </c>
    </row>
    <row r="8" spans="1:5" ht="24.75" customHeight="1">
      <c r="A8" s="1109" t="s">
        <v>951</v>
      </c>
      <c r="B8" s="1499">
        <v>1500000</v>
      </c>
      <c r="C8" s="1113">
        <v>1500000</v>
      </c>
      <c r="D8" s="1103"/>
      <c r="E8" s="1103"/>
    </row>
    <row r="9" spans="1:5" ht="27" customHeight="1">
      <c r="A9" s="1114" t="s">
        <v>1408</v>
      </c>
      <c r="B9" s="1500">
        <v>1437648</v>
      </c>
      <c r="C9" s="1110">
        <v>1437648</v>
      </c>
      <c r="D9" s="1110"/>
      <c r="E9" s="1110"/>
    </row>
    <row r="10" spans="1:5" ht="24" customHeight="1">
      <c r="A10" s="1114" t="s">
        <v>952</v>
      </c>
      <c r="B10" s="1500">
        <v>2680000</v>
      </c>
      <c r="C10" s="1110"/>
      <c r="D10" s="1110">
        <v>2680000</v>
      </c>
      <c r="E10" s="1110"/>
    </row>
    <row r="11" spans="1:5" ht="23.25" customHeight="1">
      <c r="A11" s="1120" t="s">
        <v>1409</v>
      </c>
      <c r="B11" s="1500">
        <v>30000000</v>
      </c>
      <c r="C11" s="1110">
        <v>30000000</v>
      </c>
      <c r="D11" s="1110"/>
      <c r="E11" s="1110"/>
    </row>
    <row r="12" spans="1:5" ht="29.25" customHeight="1">
      <c r="A12" s="1115" t="s">
        <v>1410</v>
      </c>
      <c r="B12" s="1500">
        <v>20000000</v>
      </c>
      <c r="C12" s="1110">
        <v>10416250</v>
      </c>
      <c r="D12" s="1110">
        <v>9583750</v>
      </c>
      <c r="E12" s="1110"/>
    </row>
    <row r="13" spans="1:5" ht="24" customHeight="1">
      <c r="A13" s="1114" t="s">
        <v>1411</v>
      </c>
      <c r="B13" s="1500">
        <v>97603426</v>
      </c>
      <c r="C13" s="1110">
        <v>97603426</v>
      </c>
      <c r="D13" s="1110"/>
      <c r="E13" s="1110">
        <f aca="true" t="shared" si="0" ref="E13:E19">SUM(B13-C13)</f>
        <v>0</v>
      </c>
    </row>
    <row r="14" spans="1:5" ht="29.25" customHeight="1">
      <c r="A14" s="1114" t="s">
        <v>953</v>
      </c>
      <c r="B14" s="1500">
        <v>22376046</v>
      </c>
      <c r="C14" s="1110">
        <v>22376046</v>
      </c>
      <c r="D14" s="1110"/>
      <c r="E14" s="1110">
        <f t="shared" si="0"/>
        <v>0</v>
      </c>
    </row>
    <row r="15" spans="1:5" ht="29.25" customHeight="1">
      <c r="A15" s="1114" t="s">
        <v>1412</v>
      </c>
      <c r="B15" s="1500">
        <v>215900000</v>
      </c>
      <c r="C15" s="1110">
        <v>215900000</v>
      </c>
      <c r="D15" s="1110"/>
      <c r="E15" s="1110">
        <f t="shared" si="0"/>
        <v>0</v>
      </c>
    </row>
    <row r="16" spans="1:5" ht="23.25" customHeight="1">
      <c r="A16" s="1114" t="s">
        <v>1413</v>
      </c>
      <c r="B16" s="1500">
        <v>41900000</v>
      </c>
      <c r="C16" s="1110">
        <v>41900000</v>
      </c>
      <c r="D16" s="1110"/>
      <c r="E16" s="1110"/>
    </row>
    <row r="17" spans="1:5" ht="29.25" customHeight="1">
      <c r="A17" s="1114" t="s">
        <v>1414</v>
      </c>
      <c r="B17" s="1501">
        <v>11244165</v>
      </c>
      <c r="C17" s="1116">
        <v>11244165</v>
      </c>
      <c r="D17" s="1117"/>
      <c r="E17" s="1110">
        <f t="shared" si="0"/>
        <v>0</v>
      </c>
    </row>
    <row r="18" spans="1:5" ht="24.75" customHeight="1">
      <c r="A18" s="1114" t="s">
        <v>954</v>
      </c>
      <c r="B18" s="1501">
        <v>8626734</v>
      </c>
      <c r="C18" s="1116">
        <v>8626734</v>
      </c>
      <c r="D18" s="1117"/>
      <c r="E18" s="1110">
        <f t="shared" si="0"/>
        <v>0</v>
      </c>
    </row>
    <row r="19" spans="1:5" ht="24" customHeight="1">
      <c r="A19" s="1403" t="s">
        <v>1415</v>
      </c>
      <c r="B19" s="1501">
        <v>85231000</v>
      </c>
      <c r="C19" s="1116">
        <v>85231000</v>
      </c>
      <c r="D19" s="1117"/>
      <c r="E19" s="1110">
        <f t="shared" si="0"/>
        <v>0</v>
      </c>
    </row>
    <row r="20" spans="1:5" ht="27.75" customHeight="1">
      <c r="A20" s="1403" t="s">
        <v>1416</v>
      </c>
      <c r="B20" s="1501">
        <v>204000</v>
      </c>
      <c r="C20" s="1116"/>
      <c r="D20" s="1116">
        <v>204000</v>
      </c>
      <c r="E20" s="1110"/>
    </row>
    <row r="21" spans="1:5" ht="33" customHeight="1">
      <c r="A21" s="1118" t="s">
        <v>157</v>
      </c>
      <c r="B21" s="1119">
        <f>SUM(B8:B20)</f>
        <v>538703019</v>
      </c>
      <c r="C21" s="1119">
        <f>SUM(C8:C20)</f>
        <v>526235269</v>
      </c>
      <c r="D21" s="1119">
        <f>SUM(D8:D20)</f>
        <v>12467750</v>
      </c>
      <c r="E21" s="1119">
        <f>SUM(E8:E20)</f>
        <v>0</v>
      </c>
    </row>
    <row r="23" spans="1:5" ht="57">
      <c r="A23" s="1100" t="s">
        <v>936</v>
      </c>
      <c r="B23" s="1101" t="s">
        <v>1377</v>
      </c>
      <c r="C23" s="1101" t="s">
        <v>1378</v>
      </c>
      <c r="D23" s="1102" t="s">
        <v>955</v>
      </c>
      <c r="E23" s="1102" t="s">
        <v>950</v>
      </c>
    </row>
    <row r="24" spans="1:5" ht="29.25" customHeight="1">
      <c r="A24" s="1120" t="s">
        <v>956</v>
      </c>
      <c r="B24" s="1116">
        <v>1937000</v>
      </c>
      <c r="C24" s="1116">
        <v>1937000</v>
      </c>
      <c r="D24" s="1116"/>
      <c r="E24" s="1116"/>
    </row>
    <row r="25" spans="1:5" ht="29.25" customHeight="1">
      <c r="A25" s="1502" t="s">
        <v>1462</v>
      </c>
      <c r="B25" s="1503">
        <v>594045</v>
      </c>
      <c r="C25" s="1503">
        <v>586935</v>
      </c>
      <c r="D25" s="1503"/>
      <c r="E25" s="1503">
        <v>7110</v>
      </c>
    </row>
  </sheetData>
  <sheetProtection/>
  <mergeCells count="3">
    <mergeCell ref="A2:D2"/>
    <mergeCell ref="A3:D3"/>
    <mergeCell ref="A4:D4"/>
  </mergeCells>
  <printOptions/>
  <pageMargins left="1.141732283464567" right="0.7480314960629921" top="0.3937007874015748" bottom="0.3937007874015748" header="0.5118110236220472" footer="0.31496062992125984"/>
  <pageSetup firstPageNumber="53" useFirstPageNumber="1" horizontalDpi="600" verticalDpi="600" orientation="landscape" paperSize="9" scale="85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1" width="8.25390625" style="1123" customWidth="1"/>
    <col min="2" max="2" width="67.75390625" style="1123" customWidth="1"/>
    <col min="3" max="3" width="12.875" style="1123" customWidth="1"/>
    <col min="4" max="16384" width="9.125" style="1123" customWidth="1"/>
  </cols>
  <sheetData>
    <row r="1" spans="1:3" ht="12.75">
      <c r="A1" s="1697"/>
      <c r="B1" s="1698"/>
      <c r="C1" s="1698"/>
    </row>
    <row r="2" spans="1:3" ht="12.75">
      <c r="A2" s="1121"/>
      <c r="B2" s="1122"/>
      <c r="C2" s="1122"/>
    </row>
    <row r="3" spans="1:3" ht="12.75">
      <c r="A3" s="1699" t="s">
        <v>957</v>
      </c>
      <c r="B3" s="1700"/>
      <c r="C3" s="1700"/>
    </row>
    <row r="4" spans="1:3" ht="12.75">
      <c r="A4" s="1701" t="s">
        <v>958</v>
      </c>
      <c r="B4" s="1698"/>
      <c r="C4" s="1698"/>
    </row>
    <row r="5" spans="1:3" ht="12.75">
      <c r="A5" s="1701" t="s">
        <v>1379</v>
      </c>
      <c r="B5" s="1702"/>
      <c r="C5" s="1702"/>
    </row>
    <row r="6" spans="1:3" ht="12.75">
      <c r="A6" s="1125"/>
      <c r="B6" s="1126"/>
      <c r="C6" s="1126"/>
    </row>
    <row r="7" spans="1:3" ht="12.75">
      <c r="A7" s="1125"/>
      <c r="B7" s="1126"/>
      <c r="C7" s="1126"/>
    </row>
    <row r="8" spans="1:3" ht="12.75">
      <c r="A8" s="1127"/>
      <c r="B8" s="1127"/>
      <c r="C8" s="1128" t="s">
        <v>190</v>
      </c>
    </row>
    <row r="9" spans="1:3" ht="12.75">
      <c r="A9" s="1129" t="s">
        <v>959</v>
      </c>
      <c r="B9" s="1130" t="s">
        <v>170</v>
      </c>
      <c r="C9" s="1130" t="s">
        <v>960</v>
      </c>
    </row>
    <row r="10" spans="1:3" ht="12.75">
      <c r="A10" s="1129"/>
      <c r="B10" s="1130"/>
      <c r="C10" s="1130"/>
    </row>
    <row r="11" spans="1:3" ht="12.75">
      <c r="A11" s="1129"/>
      <c r="B11" s="1131" t="s">
        <v>961</v>
      </c>
      <c r="C11" s="1132">
        <v>50438</v>
      </c>
    </row>
    <row r="12" spans="1:3" ht="12.75">
      <c r="A12" s="1129"/>
      <c r="B12" s="1133" t="s">
        <v>962</v>
      </c>
      <c r="C12" s="1134">
        <v>1904699</v>
      </c>
    </row>
    <row r="13" spans="1:3" ht="12.75">
      <c r="A13" s="1129"/>
      <c r="B13" s="1135" t="s">
        <v>963</v>
      </c>
      <c r="C13" s="1136">
        <f>SUM(C11-C12)</f>
        <v>-1854261</v>
      </c>
    </row>
    <row r="14" spans="1:3" ht="12.75">
      <c r="A14" s="1129"/>
      <c r="B14" s="1137" t="s">
        <v>964</v>
      </c>
      <c r="C14" s="1134">
        <v>2089042</v>
      </c>
    </row>
    <row r="15" spans="1:3" ht="12.75">
      <c r="A15" s="1138"/>
      <c r="B15" s="1135" t="s">
        <v>965</v>
      </c>
      <c r="C15" s="1136">
        <f>SUM(C14)</f>
        <v>2089042</v>
      </c>
    </row>
    <row r="16" spans="1:3" ht="12.75">
      <c r="A16" s="1138"/>
      <c r="B16" s="1139" t="s">
        <v>966</v>
      </c>
      <c r="C16" s="1140">
        <f>SUM(C15,C13)</f>
        <v>234781</v>
      </c>
    </row>
    <row r="17" spans="1:3" ht="12.75">
      <c r="A17" s="1138"/>
      <c r="B17" s="1139"/>
      <c r="C17" s="1141"/>
    </row>
    <row r="18" spans="1:3" ht="12.75">
      <c r="A18" s="1138"/>
      <c r="B18" s="1139"/>
      <c r="C18" s="1141"/>
    </row>
    <row r="19" spans="1:3" ht="12.75">
      <c r="A19" s="1138"/>
      <c r="B19" s="1129" t="s">
        <v>967</v>
      </c>
      <c r="C19" s="1141"/>
    </row>
    <row r="20" spans="1:3" ht="12.75">
      <c r="A20" s="1138">
        <v>3011</v>
      </c>
      <c r="B20" s="1133" t="s">
        <v>968</v>
      </c>
      <c r="C20" s="1140">
        <f>SUM(C21:C24)</f>
        <v>244</v>
      </c>
    </row>
    <row r="21" spans="1:3" ht="12.75">
      <c r="A21" s="1138"/>
      <c r="B21" s="1142" t="s">
        <v>315</v>
      </c>
      <c r="C21" s="1143">
        <v>2</v>
      </c>
    </row>
    <row r="22" spans="1:3" ht="12.75">
      <c r="A22" s="1138"/>
      <c r="B22" s="1142" t="s">
        <v>969</v>
      </c>
      <c r="C22" s="1143">
        <v>44</v>
      </c>
    </row>
    <row r="23" spans="1:3" ht="12.75">
      <c r="A23" s="1138"/>
      <c r="B23" s="1142" t="s">
        <v>316</v>
      </c>
      <c r="C23" s="1143">
        <v>39</v>
      </c>
    </row>
    <row r="24" spans="1:3" ht="12.75">
      <c r="A24" s="1138"/>
      <c r="B24" s="1142" t="s">
        <v>257</v>
      </c>
      <c r="C24" s="1143">
        <v>159</v>
      </c>
    </row>
    <row r="25" spans="1:3" ht="12.75">
      <c r="A25" s="1138">
        <v>3021</v>
      </c>
      <c r="B25" s="1133" t="s">
        <v>380</v>
      </c>
      <c r="C25" s="1144">
        <f>SUM(C26:C30)</f>
        <v>108319</v>
      </c>
    </row>
    <row r="26" spans="1:4" ht="12.75">
      <c r="A26" s="1138"/>
      <c r="B26" s="1142" t="s">
        <v>315</v>
      </c>
      <c r="C26" s="1143">
        <v>33705</v>
      </c>
      <c r="D26" s="1145"/>
    </row>
    <row r="27" spans="1:4" ht="12.75">
      <c r="A27" s="1138"/>
      <c r="B27" s="1146" t="s">
        <v>969</v>
      </c>
      <c r="C27" s="1143">
        <v>24683</v>
      </c>
      <c r="D27" s="1145"/>
    </row>
    <row r="28" spans="1:4" ht="12.75">
      <c r="A28" s="1138"/>
      <c r="B28" s="1142" t="s">
        <v>316</v>
      </c>
      <c r="C28" s="1143">
        <v>36505</v>
      </c>
      <c r="D28" s="1145"/>
    </row>
    <row r="29" spans="1:4" ht="12.75">
      <c r="A29" s="1138"/>
      <c r="B29" s="1142" t="s">
        <v>257</v>
      </c>
      <c r="C29" s="1143">
        <v>12426</v>
      </c>
      <c r="D29" s="1145"/>
    </row>
    <row r="30" spans="1:4" ht="12.75">
      <c r="A30" s="1138"/>
      <c r="B30" s="1142" t="s">
        <v>1419</v>
      </c>
      <c r="C30" s="1143">
        <v>1000</v>
      </c>
      <c r="D30" s="1145"/>
    </row>
    <row r="31" spans="1:3" ht="12.75">
      <c r="A31" s="1138">
        <v>3026</v>
      </c>
      <c r="B31" s="1133" t="s">
        <v>970</v>
      </c>
      <c r="C31" s="1144">
        <f>SUM(C32:C33)</f>
        <v>44573</v>
      </c>
    </row>
    <row r="32" spans="1:3" ht="12.75">
      <c r="A32" s="1138"/>
      <c r="B32" s="1142" t="s">
        <v>316</v>
      </c>
      <c r="C32" s="1147">
        <v>27403</v>
      </c>
    </row>
    <row r="33" spans="1:3" ht="12.75">
      <c r="A33" s="1138"/>
      <c r="B33" s="1142" t="s">
        <v>257</v>
      </c>
      <c r="C33" s="1147">
        <v>17170</v>
      </c>
    </row>
    <row r="34" spans="1:3" ht="12.75">
      <c r="A34" s="1148"/>
      <c r="B34" s="1149" t="s">
        <v>185</v>
      </c>
      <c r="C34" s="1140">
        <f>SUM(C25+C31+C20)</f>
        <v>153136</v>
      </c>
    </row>
    <row r="35" spans="1:3" ht="12.75">
      <c r="A35" s="1148"/>
      <c r="B35" s="1149"/>
      <c r="C35" s="1140"/>
    </row>
    <row r="36" spans="1:3" ht="12.75">
      <c r="A36" s="1148"/>
      <c r="B36" s="1149" t="s">
        <v>971</v>
      </c>
      <c r="C36" s="1140"/>
    </row>
    <row r="37" spans="1:3" ht="12.75">
      <c r="A37" s="1148">
        <v>3021</v>
      </c>
      <c r="B37" s="1133" t="s">
        <v>380</v>
      </c>
      <c r="C37" s="1144">
        <v>81645</v>
      </c>
    </row>
    <row r="38" spans="1:4" ht="12.75">
      <c r="A38" s="1148"/>
      <c r="B38" s="1142" t="s">
        <v>315</v>
      </c>
      <c r="C38" s="1150">
        <v>68322</v>
      </c>
      <c r="D38" s="1145"/>
    </row>
    <row r="39" spans="1:4" ht="12.75">
      <c r="A39" s="1148"/>
      <c r="B39" s="1146" t="s">
        <v>969</v>
      </c>
      <c r="C39" s="1143">
        <v>13323</v>
      </c>
      <c r="D39" s="1145"/>
    </row>
    <row r="40" spans="1:4" ht="12.75">
      <c r="A40" s="1148"/>
      <c r="B40" s="1146" t="s">
        <v>316</v>
      </c>
      <c r="C40" s="1143"/>
      <c r="D40" s="1145"/>
    </row>
    <row r="41" spans="1:3" ht="12.75">
      <c r="A41" s="1148"/>
      <c r="B41" s="1149"/>
      <c r="C41" s="1140"/>
    </row>
    <row r="42" spans="1:3" ht="12.75">
      <c r="A42" s="1148"/>
      <c r="B42" s="1149" t="s">
        <v>157</v>
      </c>
      <c r="C42" s="1140">
        <f>SUM(C36+C34+C37)</f>
        <v>234781</v>
      </c>
    </row>
    <row r="43" ht="12.75">
      <c r="B43" s="1151"/>
    </row>
  </sheetData>
  <sheetProtection/>
  <mergeCells count="4">
    <mergeCell ref="A1:C1"/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31496062992125984"/>
  <pageSetup firstPageNumber="54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34">
      <selection activeCell="C124" sqref="C124"/>
    </sheetView>
  </sheetViews>
  <sheetFormatPr defaultColWidth="9.00390625" defaultRowHeight="12.75"/>
  <cols>
    <col min="1" max="1" width="8.25390625" style="1123" customWidth="1"/>
    <col min="2" max="2" width="67.75390625" style="1123" customWidth="1"/>
    <col min="3" max="3" width="12.875" style="1123" customWidth="1"/>
    <col min="4" max="16384" width="9.125" style="1123" customWidth="1"/>
  </cols>
  <sheetData>
    <row r="1" spans="1:3" ht="12.75">
      <c r="A1" s="1697" t="s">
        <v>972</v>
      </c>
      <c r="B1" s="1698"/>
      <c r="C1" s="1698"/>
    </row>
    <row r="2" spans="1:3" ht="12.75">
      <c r="A2" s="1701" t="s">
        <v>973</v>
      </c>
      <c r="B2" s="1698"/>
      <c r="C2" s="1698"/>
    </row>
    <row r="3" spans="1:3" ht="12.75">
      <c r="A3" s="1701" t="s">
        <v>1379</v>
      </c>
      <c r="B3" s="1702"/>
      <c r="C3" s="1702"/>
    </row>
    <row r="4" spans="1:3" ht="12.75">
      <c r="A4" s="1127"/>
      <c r="B4" s="1127"/>
      <c r="C4" s="1128" t="s">
        <v>190</v>
      </c>
    </row>
    <row r="5" spans="1:3" ht="12.75">
      <c r="A5" s="1129" t="s">
        <v>959</v>
      </c>
      <c r="B5" s="1130" t="s">
        <v>170</v>
      </c>
      <c r="C5" s="1130" t="s">
        <v>960</v>
      </c>
    </row>
    <row r="6" spans="1:3" ht="12.75">
      <c r="A6" s="1129"/>
      <c r="B6" s="1129"/>
      <c r="C6" s="1129"/>
    </row>
    <row r="7" spans="1:3" ht="12.75">
      <c r="A7" s="1138"/>
      <c r="B7" s="1131" t="s">
        <v>961</v>
      </c>
      <c r="C7" s="1132">
        <v>15562897</v>
      </c>
    </row>
    <row r="8" spans="1:3" ht="12.75">
      <c r="A8" s="1133"/>
      <c r="B8" s="1133" t="s">
        <v>962</v>
      </c>
      <c r="C8" s="1152">
        <v>7901151</v>
      </c>
    </row>
    <row r="9" spans="1:3" ht="12.75">
      <c r="A9" s="1133"/>
      <c r="B9" s="1135" t="s">
        <v>963</v>
      </c>
      <c r="C9" s="1153">
        <f>SUM(C7-C8)</f>
        <v>7661746</v>
      </c>
    </row>
    <row r="10" spans="1:3" ht="12.75">
      <c r="A10" s="1133"/>
      <c r="B10" s="1137" t="s">
        <v>964</v>
      </c>
      <c r="C10" s="1152">
        <v>7999871</v>
      </c>
    </row>
    <row r="11" spans="1:3" ht="12.75">
      <c r="A11" s="1133"/>
      <c r="B11" s="1154" t="s">
        <v>974</v>
      </c>
      <c r="C11" s="1152">
        <v>8490672</v>
      </c>
    </row>
    <row r="12" spans="1:3" ht="12.75">
      <c r="A12" s="1133"/>
      <c r="B12" s="1155" t="s">
        <v>965</v>
      </c>
      <c r="C12" s="1153">
        <f>SUM(C10-C11)</f>
        <v>-490801</v>
      </c>
    </row>
    <row r="13" spans="1:3" ht="12.75">
      <c r="A13" s="1133"/>
      <c r="B13" s="1156" t="s">
        <v>966</v>
      </c>
      <c r="C13" s="1140">
        <v>7170945</v>
      </c>
    </row>
    <row r="14" spans="1:3" ht="12.75">
      <c r="A14" s="1133"/>
      <c r="B14" s="1156"/>
      <c r="C14" s="1140"/>
    </row>
    <row r="15" spans="1:3" ht="12.75">
      <c r="A15" s="1133"/>
      <c r="B15" s="1156"/>
      <c r="C15" s="1140"/>
    </row>
    <row r="16" spans="1:3" ht="12.75">
      <c r="A16" s="1133"/>
      <c r="B16" s="1156" t="s">
        <v>1420</v>
      </c>
      <c r="C16" s="1140">
        <v>3012275</v>
      </c>
    </row>
    <row r="17" spans="1:3" ht="12.75">
      <c r="A17" s="1157"/>
      <c r="B17" s="1139"/>
      <c r="C17" s="1141"/>
    </row>
    <row r="18" spans="1:3" ht="12.75">
      <c r="A18" s="1157"/>
      <c r="B18" s="1139" t="s">
        <v>975</v>
      </c>
      <c r="C18" s="1141"/>
    </row>
    <row r="19" spans="1:3" ht="12.75">
      <c r="A19" s="1133">
        <v>1801</v>
      </c>
      <c r="B19" s="1154" t="s">
        <v>771</v>
      </c>
      <c r="C19" s="1152">
        <v>1618</v>
      </c>
    </row>
    <row r="20" spans="1:3" ht="12.75">
      <c r="A20" s="1133">
        <v>1806</v>
      </c>
      <c r="B20" s="1167" t="s">
        <v>1421</v>
      </c>
      <c r="C20" s="1152">
        <v>4752</v>
      </c>
    </row>
    <row r="21" spans="1:3" ht="12.75">
      <c r="A21" s="1157"/>
      <c r="B21" s="1139" t="s">
        <v>976</v>
      </c>
      <c r="C21" s="1141">
        <f>SUM(C19:C20)</f>
        <v>6370</v>
      </c>
    </row>
    <row r="22" spans="1:3" ht="12.75">
      <c r="A22" s="1157"/>
      <c r="B22" s="1139"/>
      <c r="C22" s="1141"/>
    </row>
    <row r="23" spans="1:3" ht="12.75">
      <c r="A23" s="1157"/>
      <c r="B23" s="1139" t="s">
        <v>1437</v>
      </c>
      <c r="C23" s="1141"/>
    </row>
    <row r="24" spans="1:3" ht="12.75">
      <c r="A24" s="1157"/>
      <c r="B24" s="1154" t="s">
        <v>1438</v>
      </c>
      <c r="C24" s="1152">
        <v>300</v>
      </c>
    </row>
    <row r="25" spans="1:3" ht="12.75">
      <c r="A25" s="1157"/>
      <c r="B25" s="1139" t="s">
        <v>1437</v>
      </c>
      <c r="C25" s="1141">
        <f>SUM(C24)</f>
        <v>300</v>
      </c>
    </row>
    <row r="26" spans="1:3" ht="12.75">
      <c r="A26" s="1158"/>
      <c r="B26" s="1159"/>
      <c r="C26" s="1160"/>
    </row>
    <row r="27" spans="1:3" ht="12.75">
      <c r="A27" s="1138"/>
      <c r="B27" s="1129" t="s">
        <v>977</v>
      </c>
      <c r="C27" s="1161"/>
    </row>
    <row r="28" spans="1:3" ht="12.75">
      <c r="A28" s="1138">
        <v>3052</v>
      </c>
      <c r="B28" s="1133" t="s">
        <v>23</v>
      </c>
      <c r="C28" s="1161">
        <v>4201</v>
      </c>
    </row>
    <row r="29" spans="1:3" ht="12.75">
      <c r="A29" s="1138">
        <v>3061</v>
      </c>
      <c r="B29" s="1133" t="s">
        <v>125</v>
      </c>
      <c r="C29" s="1161">
        <v>287</v>
      </c>
    </row>
    <row r="30" spans="1:3" ht="12.75">
      <c r="A30" s="1138">
        <v>3071</v>
      </c>
      <c r="B30" s="1137" t="s">
        <v>144</v>
      </c>
      <c r="C30" s="1161">
        <v>2017</v>
      </c>
    </row>
    <row r="31" spans="1:3" ht="12.75">
      <c r="A31" s="1138">
        <v>3081</v>
      </c>
      <c r="B31" s="1137" t="s">
        <v>148</v>
      </c>
      <c r="C31" s="1161">
        <v>5303</v>
      </c>
    </row>
    <row r="32" spans="1:3" ht="12.75">
      <c r="A32" s="1138">
        <v>3111</v>
      </c>
      <c r="B32" s="1137" t="s">
        <v>978</v>
      </c>
      <c r="C32" s="1161">
        <v>26139</v>
      </c>
    </row>
    <row r="33" spans="1:3" ht="12.75">
      <c r="A33" s="1138">
        <v>3112</v>
      </c>
      <c r="B33" s="1137" t="s">
        <v>453</v>
      </c>
      <c r="C33" s="1161">
        <v>29995</v>
      </c>
    </row>
    <row r="34" spans="1:3" ht="12.75">
      <c r="A34" s="1138">
        <v>3114</v>
      </c>
      <c r="B34" s="1133" t="s">
        <v>127</v>
      </c>
      <c r="C34" s="1161">
        <v>12285</v>
      </c>
    </row>
    <row r="35" spans="1:3" ht="12.75">
      <c r="A35" s="1138">
        <v>3115</v>
      </c>
      <c r="B35" s="1137" t="s">
        <v>411</v>
      </c>
      <c r="C35" s="1161">
        <v>1244</v>
      </c>
    </row>
    <row r="36" spans="1:3" ht="12.75">
      <c r="A36" s="1138">
        <v>3121</v>
      </c>
      <c r="B36" s="1137" t="s">
        <v>194</v>
      </c>
      <c r="C36" s="1161">
        <v>2300</v>
      </c>
    </row>
    <row r="37" spans="1:3" ht="12.75">
      <c r="A37" s="1138">
        <v>3122</v>
      </c>
      <c r="B37" s="1137" t="s">
        <v>187</v>
      </c>
      <c r="C37" s="1161">
        <v>1035</v>
      </c>
    </row>
    <row r="38" spans="1:3" ht="12.75">
      <c r="A38" s="1138">
        <v>3123</v>
      </c>
      <c r="B38" s="1137" t="s">
        <v>126</v>
      </c>
      <c r="C38" s="1161">
        <v>1905</v>
      </c>
    </row>
    <row r="39" spans="1:3" ht="12.75">
      <c r="A39" s="1138">
        <v>3124</v>
      </c>
      <c r="B39" s="1133" t="s">
        <v>863</v>
      </c>
      <c r="C39" s="1161">
        <v>522</v>
      </c>
    </row>
    <row r="40" spans="1:3" ht="12.75">
      <c r="A40" s="1138">
        <v>3142</v>
      </c>
      <c r="B40" s="1133" t="s">
        <v>30</v>
      </c>
      <c r="C40" s="1161">
        <v>2885</v>
      </c>
    </row>
    <row r="41" spans="1:3" ht="12.75">
      <c r="A41" s="1138">
        <v>3143</v>
      </c>
      <c r="B41" s="1137" t="s">
        <v>39</v>
      </c>
      <c r="C41" s="1161">
        <v>1340</v>
      </c>
    </row>
    <row r="42" spans="1:3" ht="12.75">
      <c r="A42" s="1138">
        <v>3145</v>
      </c>
      <c r="B42" s="1137" t="s">
        <v>979</v>
      </c>
      <c r="C42" s="1161">
        <v>400</v>
      </c>
    </row>
    <row r="43" spans="1:3" ht="12.75">
      <c r="A43" s="1138">
        <v>3146</v>
      </c>
      <c r="B43" s="1137" t="s">
        <v>514</v>
      </c>
      <c r="C43" s="1161">
        <v>2496</v>
      </c>
    </row>
    <row r="44" spans="1:3" ht="12.75">
      <c r="A44" s="1138">
        <v>3200</v>
      </c>
      <c r="B44" s="1137" t="s">
        <v>980</v>
      </c>
      <c r="C44" s="1161">
        <v>73</v>
      </c>
    </row>
    <row r="45" spans="1:3" ht="12.75">
      <c r="A45" s="1138">
        <v>3201</v>
      </c>
      <c r="B45" s="1137" t="s">
        <v>372</v>
      </c>
      <c r="C45" s="1161">
        <v>14412</v>
      </c>
    </row>
    <row r="46" spans="1:3" ht="12.75">
      <c r="A46" s="1138">
        <v>3202</v>
      </c>
      <c r="B46" s="1133" t="s">
        <v>298</v>
      </c>
      <c r="C46" s="1161">
        <v>1707</v>
      </c>
    </row>
    <row r="47" spans="1:3" ht="12.75">
      <c r="A47" s="1138">
        <v>3204</v>
      </c>
      <c r="B47" s="1137" t="s">
        <v>776</v>
      </c>
      <c r="C47" s="1161">
        <v>846</v>
      </c>
    </row>
    <row r="48" spans="1:3" ht="12.75">
      <c r="A48" s="1138">
        <v>3205</v>
      </c>
      <c r="B48" s="1133" t="s">
        <v>374</v>
      </c>
      <c r="C48" s="1161">
        <v>6857</v>
      </c>
    </row>
    <row r="49" spans="1:3" ht="12.75">
      <c r="A49" s="1138">
        <v>3206</v>
      </c>
      <c r="B49" s="1137" t="s">
        <v>303</v>
      </c>
      <c r="C49" s="1161">
        <v>2140</v>
      </c>
    </row>
    <row r="50" spans="1:3" ht="12.75">
      <c r="A50" s="1138">
        <v>3208</v>
      </c>
      <c r="B50" s="1133" t="s">
        <v>199</v>
      </c>
      <c r="C50" s="1161">
        <v>12974</v>
      </c>
    </row>
    <row r="51" spans="1:3" ht="12.75">
      <c r="A51" s="1138">
        <v>3209</v>
      </c>
      <c r="B51" s="1137" t="s">
        <v>1422</v>
      </c>
      <c r="C51" s="1161">
        <v>4070</v>
      </c>
    </row>
    <row r="52" spans="1:3" ht="12.75">
      <c r="A52" s="1138">
        <v>3211</v>
      </c>
      <c r="B52" s="1137" t="s">
        <v>27</v>
      </c>
      <c r="C52" s="1161">
        <v>3000</v>
      </c>
    </row>
    <row r="53" spans="1:3" ht="12.75">
      <c r="A53" s="1138">
        <v>3212</v>
      </c>
      <c r="B53" s="1137" t="s">
        <v>981</v>
      </c>
      <c r="C53" s="1161">
        <v>42908</v>
      </c>
    </row>
    <row r="54" spans="1:3" ht="12.75">
      <c r="A54" s="1138">
        <v>3213</v>
      </c>
      <c r="B54" s="1137" t="s">
        <v>363</v>
      </c>
      <c r="C54" s="1161">
        <v>22465</v>
      </c>
    </row>
    <row r="55" spans="1:3" ht="12.75">
      <c r="A55" s="1138">
        <v>3214</v>
      </c>
      <c r="B55" s="1137" t="s">
        <v>982</v>
      </c>
      <c r="C55" s="1161">
        <v>10000</v>
      </c>
    </row>
    <row r="56" spans="1:3" ht="12.75">
      <c r="A56" s="1138">
        <v>3216</v>
      </c>
      <c r="B56" s="1137" t="s">
        <v>791</v>
      </c>
      <c r="C56" s="1161">
        <v>50679</v>
      </c>
    </row>
    <row r="57" spans="1:3" ht="12.75">
      <c r="A57" s="1138">
        <v>3223</v>
      </c>
      <c r="B57" s="1137" t="s">
        <v>1423</v>
      </c>
      <c r="C57" s="1161">
        <v>902</v>
      </c>
    </row>
    <row r="58" spans="1:3" ht="12.75">
      <c r="A58" s="1138">
        <v>3301</v>
      </c>
      <c r="B58" s="1133" t="s">
        <v>156</v>
      </c>
      <c r="C58" s="1161">
        <v>1475</v>
      </c>
    </row>
    <row r="59" spans="1:3" ht="12.75">
      <c r="A59" s="1138">
        <v>3307</v>
      </c>
      <c r="B59" s="1137" t="s">
        <v>212</v>
      </c>
      <c r="C59" s="1161">
        <v>1063</v>
      </c>
    </row>
    <row r="60" spans="1:3" ht="12.75">
      <c r="A60" s="1138">
        <v>3311</v>
      </c>
      <c r="B60" s="1137" t="s">
        <v>142</v>
      </c>
      <c r="C60" s="1161">
        <v>1</v>
      </c>
    </row>
    <row r="61" spans="1:3" ht="12.75">
      <c r="A61" s="1138">
        <v>3312</v>
      </c>
      <c r="B61" s="1137" t="s">
        <v>403</v>
      </c>
      <c r="C61" s="1161">
        <v>204</v>
      </c>
    </row>
    <row r="62" spans="1:3" ht="12.75">
      <c r="A62" s="1138">
        <v>3315</v>
      </c>
      <c r="B62" s="1137" t="s">
        <v>11</v>
      </c>
      <c r="C62" s="1161">
        <v>5</v>
      </c>
    </row>
    <row r="63" spans="1:3" ht="12.75">
      <c r="A63" s="1138">
        <v>3317</v>
      </c>
      <c r="B63" s="1137" t="s">
        <v>404</v>
      </c>
      <c r="C63" s="1161">
        <v>82</v>
      </c>
    </row>
    <row r="64" spans="1:3" ht="12.75">
      <c r="A64" s="1138">
        <v>3319</v>
      </c>
      <c r="B64" s="1137" t="s">
        <v>17</v>
      </c>
      <c r="C64" s="1161">
        <v>569</v>
      </c>
    </row>
    <row r="65" spans="1:3" ht="12.75">
      <c r="A65" s="1138">
        <v>3320</v>
      </c>
      <c r="B65" s="1137" t="s">
        <v>8</v>
      </c>
      <c r="C65" s="1161">
        <v>151</v>
      </c>
    </row>
    <row r="66" spans="1:3" ht="12.75">
      <c r="A66" s="1138">
        <v>3322</v>
      </c>
      <c r="B66" s="1137" t="s">
        <v>419</v>
      </c>
      <c r="C66" s="1161">
        <v>89</v>
      </c>
    </row>
    <row r="67" spans="1:3" ht="12.75">
      <c r="A67" s="1138">
        <v>3324</v>
      </c>
      <c r="B67" s="1137" t="s">
        <v>1424</v>
      </c>
      <c r="C67" s="1161">
        <v>1550</v>
      </c>
    </row>
    <row r="68" spans="1:3" ht="12.75">
      <c r="A68" s="1138">
        <v>3340</v>
      </c>
      <c r="B68" s="1137" t="s">
        <v>516</v>
      </c>
      <c r="C68" s="1161">
        <v>2884</v>
      </c>
    </row>
    <row r="69" spans="1:3" ht="12.75">
      <c r="A69" s="1138">
        <v>3344</v>
      </c>
      <c r="B69" s="1137" t="s">
        <v>1425</v>
      </c>
      <c r="C69" s="1161">
        <v>513</v>
      </c>
    </row>
    <row r="70" spans="1:3" ht="12.75">
      <c r="A70" s="1138">
        <v>3346</v>
      </c>
      <c r="B70" s="1137" t="s">
        <v>1426</v>
      </c>
      <c r="C70" s="1161">
        <v>435</v>
      </c>
    </row>
    <row r="71" spans="1:3" ht="12.75">
      <c r="A71" s="1138">
        <v>3349</v>
      </c>
      <c r="B71" s="1162" t="s">
        <v>391</v>
      </c>
      <c r="C71" s="1161">
        <v>240</v>
      </c>
    </row>
    <row r="72" spans="1:3" ht="12.75">
      <c r="A72" s="1138">
        <v>3352</v>
      </c>
      <c r="B72" s="1137" t="s">
        <v>983</v>
      </c>
      <c r="C72" s="1161">
        <v>3282</v>
      </c>
    </row>
    <row r="73" spans="1:3" ht="12.75">
      <c r="A73" s="1138">
        <v>3355</v>
      </c>
      <c r="B73" s="1137" t="s">
        <v>40</v>
      </c>
      <c r="C73" s="1161">
        <v>3016</v>
      </c>
    </row>
    <row r="74" spans="1:3" ht="12.75">
      <c r="A74" s="1138">
        <v>3356</v>
      </c>
      <c r="B74" s="1137" t="s">
        <v>984</v>
      </c>
      <c r="C74" s="1161">
        <v>10708</v>
      </c>
    </row>
    <row r="75" spans="1:3" ht="12.75">
      <c r="A75" s="1138">
        <v>3357</v>
      </c>
      <c r="B75" s="1133" t="s">
        <v>41</v>
      </c>
      <c r="C75" s="1161">
        <v>1875</v>
      </c>
    </row>
    <row r="76" spans="1:3" ht="12.75">
      <c r="A76" s="1138">
        <v>3362</v>
      </c>
      <c r="B76" s="1137" t="s">
        <v>515</v>
      </c>
      <c r="C76" s="1161">
        <v>120</v>
      </c>
    </row>
    <row r="77" spans="1:3" ht="12.75">
      <c r="A77" s="1138">
        <v>3412</v>
      </c>
      <c r="B77" s="1137" t="s">
        <v>409</v>
      </c>
      <c r="C77" s="1161">
        <v>1544</v>
      </c>
    </row>
    <row r="78" spans="1:3" ht="12.75">
      <c r="A78" s="1138">
        <v>3413</v>
      </c>
      <c r="B78" s="1137" t="s">
        <v>145</v>
      </c>
      <c r="C78" s="1161">
        <v>442</v>
      </c>
    </row>
    <row r="79" spans="1:3" ht="12.75">
      <c r="A79" s="1138">
        <v>3421</v>
      </c>
      <c r="B79" s="1137" t="s">
        <v>424</v>
      </c>
      <c r="C79" s="1161">
        <v>2885</v>
      </c>
    </row>
    <row r="80" spans="1:3" ht="12.75">
      <c r="A80" s="1138">
        <v>3422</v>
      </c>
      <c r="B80" s="1133" t="s">
        <v>147</v>
      </c>
      <c r="C80" s="1161">
        <v>40121</v>
      </c>
    </row>
    <row r="81" spans="1:3" ht="12.75">
      <c r="A81" s="1138">
        <v>3423</v>
      </c>
      <c r="B81" s="1133" t="s">
        <v>146</v>
      </c>
      <c r="C81" s="1161">
        <v>890</v>
      </c>
    </row>
    <row r="82" spans="1:3" ht="12.75">
      <c r="A82" s="1138">
        <v>3424</v>
      </c>
      <c r="B82" s="1133" t="s">
        <v>310</v>
      </c>
      <c r="C82" s="1161">
        <v>12734</v>
      </c>
    </row>
    <row r="83" spans="1:3" ht="12.75">
      <c r="A83" s="1138">
        <v>3425</v>
      </c>
      <c r="B83" s="1133" t="s">
        <v>43</v>
      </c>
      <c r="C83" s="1161">
        <v>5935</v>
      </c>
    </row>
    <row r="84" spans="1:3" ht="12.75">
      <c r="A84" s="1138">
        <v>3426</v>
      </c>
      <c r="B84" s="1133" t="s">
        <v>377</v>
      </c>
      <c r="C84" s="1161">
        <v>10528</v>
      </c>
    </row>
    <row r="85" spans="1:3" ht="12.75">
      <c r="A85" s="1138">
        <v>3427</v>
      </c>
      <c r="B85" s="1137" t="s">
        <v>44</v>
      </c>
      <c r="C85" s="1161">
        <v>2153</v>
      </c>
    </row>
    <row r="86" spans="1:3" ht="12.75">
      <c r="A86" s="1138">
        <v>3451</v>
      </c>
      <c r="B86" s="1137" t="s">
        <v>985</v>
      </c>
      <c r="C86" s="1161">
        <v>11</v>
      </c>
    </row>
    <row r="87" spans="1:3" ht="12.75">
      <c r="A87" s="1138"/>
      <c r="B87" s="1129" t="s">
        <v>986</v>
      </c>
      <c r="C87" s="1140">
        <f>SUM(C28:C86)</f>
        <v>372892</v>
      </c>
    </row>
    <row r="88" spans="1:3" ht="12.75">
      <c r="A88" s="1138"/>
      <c r="B88" s="1129"/>
      <c r="C88" s="1140"/>
    </row>
    <row r="89" spans="1:3" ht="12.75">
      <c r="A89" s="1138"/>
      <c r="B89" s="1129" t="s">
        <v>987</v>
      </c>
      <c r="C89" s="1140"/>
    </row>
    <row r="90" spans="1:3" ht="12.75">
      <c r="A90" s="1138">
        <v>3921</v>
      </c>
      <c r="B90" s="1133" t="s">
        <v>1427</v>
      </c>
      <c r="C90" s="1152">
        <v>400</v>
      </c>
    </row>
    <row r="91" spans="1:3" ht="12.75">
      <c r="A91" s="1138">
        <v>3928</v>
      </c>
      <c r="B91" s="1133" t="s">
        <v>159</v>
      </c>
      <c r="C91" s="1152">
        <v>227298</v>
      </c>
    </row>
    <row r="92" spans="1:3" ht="12.75">
      <c r="A92" s="1138">
        <v>3929</v>
      </c>
      <c r="B92" s="1133" t="s">
        <v>300</v>
      </c>
      <c r="C92" s="1152">
        <v>10000</v>
      </c>
    </row>
    <row r="93" spans="1:3" ht="12.75">
      <c r="A93" s="1138">
        <v>3972</v>
      </c>
      <c r="B93" s="1137" t="s">
        <v>1428</v>
      </c>
      <c r="C93" s="1152">
        <v>250</v>
      </c>
    </row>
    <row r="94" spans="1:3" ht="12.75">
      <c r="A94" s="1138"/>
      <c r="B94" s="1129" t="s">
        <v>987</v>
      </c>
      <c r="C94" s="1140">
        <f>SUM(C90:C93)</f>
        <v>237948</v>
      </c>
    </row>
    <row r="95" spans="1:3" ht="12.75">
      <c r="A95" s="1158"/>
      <c r="B95" s="1133"/>
      <c r="C95" s="1160"/>
    </row>
    <row r="96" spans="1:3" ht="12.75">
      <c r="A96" s="1138"/>
      <c r="B96" s="1129" t="s">
        <v>153</v>
      </c>
      <c r="C96" s="1161"/>
    </row>
    <row r="97" spans="1:3" ht="12.75">
      <c r="A97" s="1138">
        <v>4012</v>
      </c>
      <c r="B97" s="1133" t="s">
        <v>920</v>
      </c>
      <c r="C97" s="1161">
        <v>20459</v>
      </c>
    </row>
    <row r="98" spans="1:3" ht="12.75">
      <c r="A98" s="1138">
        <v>4014</v>
      </c>
      <c r="B98" s="1137" t="s">
        <v>988</v>
      </c>
      <c r="C98" s="1161">
        <v>35980</v>
      </c>
    </row>
    <row r="99" spans="1:3" ht="12.75">
      <c r="A99" s="1148">
        <v>4018</v>
      </c>
      <c r="B99" s="1422" t="s">
        <v>904</v>
      </c>
      <c r="C99" s="1161">
        <v>29957</v>
      </c>
    </row>
    <row r="100" spans="1:3" ht="12.75">
      <c r="A100" s="1148">
        <v>4019</v>
      </c>
      <c r="B100" s="1422" t="s">
        <v>918</v>
      </c>
      <c r="C100" s="1161">
        <v>100000</v>
      </c>
    </row>
    <row r="101" spans="1:3" ht="12.75">
      <c r="A101" s="1148">
        <v>4115</v>
      </c>
      <c r="B101" s="1163" t="s">
        <v>1429</v>
      </c>
      <c r="C101" s="1161">
        <v>3980</v>
      </c>
    </row>
    <row r="102" spans="1:3" ht="12.75">
      <c r="A102" s="1148">
        <v>4120</v>
      </c>
      <c r="B102" s="1164" t="s">
        <v>989</v>
      </c>
      <c r="C102" s="1161">
        <v>18094</v>
      </c>
    </row>
    <row r="103" spans="1:4" ht="12.75">
      <c r="A103" s="1138">
        <v>4121</v>
      </c>
      <c r="B103" s="1165" t="s">
        <v>131</v>
      </c>
      <c r="C103" s="1161">
        <v>17697</v>
      </c>
      <c r="D103" s="1166"/>
    </row>
    <row r="104" spans="1:4" ht="12.75">
      <c r="A104" s="1138">
        <v>4122</v>
      </c>
      <c r="B104" s="1133" t="s">
        <v>197</v>
      </c>
      <c r="C104" s="1161">
        <v>55179</v>
      </c>
      <c r="D104" s="1166"/>
    </row>
    <row r="105" spans="1:4" ht="12.75">
      <c r="A105" s="1138">
        <v>4131</v>
      </c>
      <c r="B105" s="1133" t="s">
        <v>301</v>
      </c>
      <c r="C105" s="1161">
        <v>8971</v>
      </c>
      <c r="D105" s="1166"/>
    </row>
    <row r="106" spans="1:4" ht="12.75">
      <c r="A106" s="1148">
        <v>4132</v>
      </c>
      <c r="B106" s="1164" t="s">
        <v>128</v>
      </c>
      <c r="C106" s="1161">
        <v>10489</v>
      </c>
      <c r="D106" s="1166"/>
    </row>
    <row r="107" spans="1:4" ht="12.75">
      <c r="A107" s="1148">
        <v>4133</v>
      </c>
      <c r="B107" s="1164" t="s">
        <v>990</v>
      </c>
      <c r="C107" s="1161">
        <v>39079</v>
      </c>
      <c r="D107" s="1166"/>
    </row>
    <row r="108" spans="1:4" ht="12.75">
      <c r="A108" s="1148">
        <v>4136</v>
      </c>
      <c r="B108" s="1164" t="s">
        <v>417</v>
      </c>
      <c r="C108" s="1161">
        <v>17445</v>
      </c>
      <c r="D108" s="1166"/>
    </row>
    <row r="109" spans="1:4" ht="12.75">
      <c r="A109" s="1138">
        <v>4141</v>
      </c>
      <c r="B109" s="1164" t="s">
        <v>402</v>
      </c>
      <c r="C109" s="1161">
        <v>51308</v>
      </c>
      <c r="D109" s="1166"/>
    </row>
    <row r="110" spans="1:4" ht="12.75">
      <c r="A110" s="1138">
        <v>4211</v>
      </c>
      <c r="B110" s="1164" t="s">
        <v>1431</v>
      </c>
      <c r="C110" s="1161">
        <v>494</v>
      </c>
      <c r="D110" s="1166"/>
    </row>
    <row r="111" spans="1:4" ht="12.75">
      <c r="A111" s="1138">
        <v>4225</v>
      </c>
      <c r="B111" s="1164" t="s">
        <v>1430</v>
      </c>
      <c r="C111" s="1161">
        <v>87022</v>
      </c>
      <c r="D111" s="1166"/>
    </row>
    <row r="112" spans="1:4" ht="12.75">
      <c r="A112" s="1138">
        <v>4310</v>
      </c>
      <c r="B112" s="1164" t="s">
        <v>390</v>
      </c>
      <c r="C112" s="1161">
        <v>52646</v>
      </c>
      <c r="D112" s="1166"/>
    </row>
    <row r="113" spans="1:4" ht="12.75">
      <c r="A113" s="1138">
        <v>4322</v>
      </c>
      <c r="B113" s="1164" t="s">
        <v>1432</v>
      </c>
      <c r="C113" s="1161">
        <v>31476</v>
      </c>
      <c r="D113" s="1166"/>
    </row>
    <row r="114" spans="1:3" ht="12.75">
      <c r="A114" s="1148"/>
      <c r="B114" s="1129" t="s">
        <v>153</v>
      </c>
      <c r="C114" s="1144">
        <f>SUM(C97:C113)</f>
        <v>580276</v>
      </c>
    </row>
    <row r="115" spans="1:3" ht="12.75">
      <c r="A115" s="1148"/>
      <c r="B115" s="1129"/>
      <c r="C115" s="1140"/>
    </row>
    <row r="116" spans="1:3" ht="12.75">
      <c r="A116" s="1148"/>
      <c r="B116" s="1129" t="s">
        <v>155</v>
      </c>
      <c r="C116" s="1140"/>
    </row>
    <row r="117" spans="1:3" ht="12.75">
      <c r="A117" s="1148">
        <v>5012</v>
      </c>
      <c r="B117" s="1133" t="s">
        <v>454</v>
      </c>
      <c r="C117" s="1152">
        <v>2000</v>
      </c>
    </row>
    <row r="118" spans="1:3" ht="12.75">
      <c r="A118" s="1148">
        <v>5021</v>
      </c>
      <c r="B118" s="1168" t="s">
        <v>12</v>
      </c>
      <c r="C118" s="1152">
        <v>3560</v>
      </c>
    </row>
    <row r="119" spans="1:3" ht="12.75">
      <c r="A119" s="1148">
        <v>5023</v>
      </c>
      <c r="B119" s="1168" t="s">
        <v>1433</v>
      </c>
      <c r="C119" s="1152">
        <v>22460</v>
      </c>
    </row>
    <row r="120" spans="1:3" ht="12.75">
      <c r="A120" s="1148">
        <v>5030</v>
      </c>
      <c r="B120" s="1168" t="s">
        <v>447</v>
      </c>
      <c r="C120" s="1152">
        <v>14971</v>
      </c>
    </row>
    <row r="121" spans="1:3" ht="12.75">
      <c r="A121" s="1148">
        <v>5031</v>
      </c>
      <c r="B121" s="1169" t="s">
        <v>1434</v>
      </c>
      <c r="C121" s="1152">
        <v>5956</v>
      </c>
    </row>
    <row r="122" spans="1:3" ht="12.75">
      <c r="A122" s="1148">
        <v>5034</v>
      </c>
      <c r="B122" s="1137" t="s">
        <v>1435</v>
      </c>
      <c r="C122" s="1152">
        <v>5454</v>
      </c>
    </row>
    <row r="123" spans="1:3" ht="12.75">
      <c r="A123" s="1148">
        <v>5035</v>
      </c>
      <c r="B123" s="1137" t="s">
        <v>1434</v>
      </c>
      <c r="C123" s="1152">
        <v>5980</v>
      </c>
    </row>
    <row r="124" spans="1:3" ht="12.75">
      <c r="A124" s="1148">
        <v>5037</v>
      </c>
      <c r="B124" s="1137" t="s">
        <v>884</v>
      </c>
      <c r="C124" s="1152">
        <v>129875</v>
      </c>
    </row>
    <row r="125" spans="1:3" ht="12.75">
      <c r="A125" s="1148">
        <v>5039</v>
      </c>
      <c r="B125" s="1137" t="s">
        <v>991</v>
      </c>
      <c r="C125" s="1152">
        <v>98237</v>
      </c>
    </row>
    <row r="126" spans="1:4" ht="12.75">
      <c r="A126" s="1148">
        <v>5045</v>
      </c>
      <c r="B126" s="1168" t="s">
        <v>992</v>
      </c>
      <c r="C126" s="1152">
        <v>5952</v>
      </c>
      <c r="D126" s="1166"/>
    </row>
    <row r="127" spans="1:4" ht="12.75">
      <c r="A127" s="1148">
        <v>5049</v>
      </c>
      <c r="B127" s="1169" t="s">
        <v>1436</v>
      </c>
      <c r="C127" s="1152">
        <v>14997</v>
      </c>
      <c r="D127" s="1166"/>
    </row>
    <row r="128" spans="1:4" ht="12.75">
      <c r="A128" s="1148"/>
      <c r="B128" s="1129" t="s">
        <v>993</v>
      </c>
      <c r="C128" s="1140">
        <f>SUM(C117:C127)</f>
        <v>309442</v>
      </c>
      <c r="D128" s="1145"/>
    </row>
    <row r="129" spans="1:4" ht="12.75">
      <c r="A129" s="1148"/>
      <c r="B129" s="1129"/>
      <c r="C129" s="1140"/>
      <c r="D129" s="1145"/>
    </row>
    <row r="130" spans="1:4" ht="12.75">
      <c r="A130" s="1148"/>
      <c r="B130" s="1129" t="s">
        <v>971</v>
      </c>
      <c r="C130" s="1140"/>
      <c r="D130" s="1145"/>
    </row>
    <row r="131" spans="1:3" ht="12.75">
      <c r="A131" s="1148"/>
      <c r="B131" s="1129" t="s">
        <v>994</v>
      </c>
      <c r="C131" s="1140"/>
    </row>
    <row r="132" spans="1:3" ht="12.75">
      <c r="A132" s="1148">
        <v>6110</v>
      </c>
      <c r="B132" s="1133" t="s">
        <v>859</v>
      </c>
      <c r="C132" s="1152">
        <v>2651442</v>
      </c>
    </row>
    <row r="133" spans="1:3" ht="12.75">
      <c r="A133" s="1148"/>
      <c r="B133" s="1129" t="s">
        <v>995</v>
      </c>
      <c r="C133" s="1140">
        <f>SUM(C132:C132)</f>
        <v>2651442</v>
      </c>
    </row>
    <row r="134" spans="1:3" ht="12.75">
      <c r="A134" s="1148"/>
      <c r="B134" s="1170"/>
      <c r="C134" s="1140"/>
    </row>
    <row r="135" spans="1:3" ht="12.75">
      <c r="A135" s="1148"/>
      <c r="B135" s="1149" t="s">
        <v>185</v>
      </c>
      <c r="C135" s="1140">
        <f>SUM(C133+C128+C114+C87+C16+C21+C94+C25)</f>
        <v>7170945</v>
      </c>
    </row>
    <row r="136" spans="1:3" ht="12.75">
      <c r="A136" s="1148"/>
      <c r="B136" s="1171"/>
      <c r="C136" s="1152"/>
    </row>
    <row r="137" spans="1:3" ht="12.75">
      <c r="A137" s="1172"/>
      <c r="B137" s="1172"/>
      <c r="C137" s="1172"/>
    </row>
    <row r="138" ht="12.75">
      <c r="B138" s="1173"/>
    </row>
  </sheetData>
  <sheetProtection/>
  <mergeCells count="3">
    <mergeCell ref="A1:C1"/>
    <mergeCell ref="A2:C2"/>
    <mergeCell ref="A3:C3"/>
  </mergeCells>
  <printOptions horizontalCentered="1"/>
  <pageMargins left="0.5905511811023623" right="0.5905511811023623" top="0.5905511811023623" bottom="0.5905511811023623" header="0.5118110236220472" footer="0.31496062992125984"/>
  <pageSetup firstPageNumber="55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C36"/>
  <sheetViews>
    <sheetView tabSelected="1" zoomScalePageLayoutView="0" workbookViewId="0" topLeftCell="A1">
      <selection activeCell="R27" sqref="R27"/>
    </sheetView>
  </sheetViews>
  <sheetFormatPr defaultColWidth="9.00390625" defaultRowHeight="12.75"/>
  <cols>
    <col min="1" max="1" width="8.375" style="0" customWidth="1"/>
    <col min="2" max="2" width="51.875" style="0" customWidth="1"/>
    <col min="3" max="3" width="15.125" style="0" customWidth="1"/>
  </cols>
  <sheetData>
    <row r="3" spans="1:3" ht="12.75">
      <c r="A3" s="1699" t="s">
        <v>996</v>
      </c>
      <c r="B3" s="1700"/>
      <c r="C3" s="1700"/>
    </row>
    <row r="4" spans="1:3" ht="12.75">
      <c r="A4" s="1701" t="s">
        <v>80</v>
      </c>
      <c r="B4" s="1698"/>
      <c r="C4" s="1698"/>
    </row>
    <row r="5" spans="1:3" ht="12.75">
      <c r="A5" s="1701" t="s">
        <v>1379</v>
      </c>
      <c r="B5" s="1702"/>
      <c r="C5" s="1702"/>
    </row>
    <row r="6" spans="1:3" ht="12.75">
      <c r="A6" s="1125"/>
      <c r="B6" s="1126"/>
      <c r="C6" s="1126"/>
    </row>
    <row r="7" spans="1:3" ht="12.75">
      <c r="A7" s="1125"/>
      <c r="B7" s="1126"/>
      <c r="C7" s="1126"/>
    </row>
    <row r="8" spans="1:3" ht="12.75">
      <c r="A8" s="1127"/>
      <c r="B8" s="1127"/>
      <c r="C8" s="1128" t="s">
        <v>190</v>
      </c>
    </row>
    <row r="9" spans="1:3" ht="12.75">
      <c r="A9" s="1129" t="s">
        <v>959</v>
      </c>
      <c r="B9" s="1130" t="s">
        <v>170</v>
      </c>
      <c r="C9" s="1130" t="s">
        <v>960</v>
      </c>
    </row>
    <row r="10" spans="1:3" ht="12.75">
      <c r="A10" s="1129"/>
      <c r="B10" s="1130"/>
      <c r="C10" s="1130"/>
    </row>
    <row r="11" spans="1:3" ht="12.75">
      <c r="A11" s="1129"/>
      <c r="B11" s="1130"/>
      <c r="C11" s="1130"/>
    </row>
    <row r="12" spans="1:3" ht="12.75">
      <c r="A12" s="1129"/>
      <c r="B12" s="1131" t="s">
        <v>961</v>
      </c>
      <c r="C12" s="1132">
        <v>18756</v>
      </c>
    </row>
    <row r="13" spans="1:3" ht="12.75">
      <c r="A13" s="1129"/>
      <c r="B13" s="1133" t="s">
        <v>962</v>
      </c>
      <c r="C13" s="1134">
        <v>698071</v>
      </c>
    </row>
    <row r="14" spans="1:3" ht="12.75">
      <c r="A14" s="1138"/>
      <c r="B14" s="1135" t="s">
        <v>963</v>
      </c>
      <c r="C14" s="1136">
        <f>SUM(C12-C13)</f>
        <v>-679315</v>
      </c>
    </row>
    <row r="15" spans="1:3" ht="12.75">
      <c r="A15" s="1138"/>
      <c r="B15" s="1137" t="s">
        <v>964</v>
      </c>
      <c r="C15" s="1134">
        <v>748840</v>
      </c>
    </row>
    <row r="16" spans="1:3" ht="12.75">
      <c r="A16" s="1138"/>
      <c r="B16" s="1135" t="s">
        <v>965</v>
      </c>
      <c r="C16" s="1136">
        <f>SUM(C15)</f>
        <v>748840</v>
      </c>
    </row>
    <row r="17" spans="1:3" ht="12.75">
      <c r="A17" s="1138"/>
      <c r="B17" s="1139" t="s">
        <v>966</v>
      </c>
      <c r="C17" s="1140">
        <f>SUM(C16,C14)</f>
        <v>69525</v>
      </c>
    </row>
    <row r="18" spans="1:3" ht="12.75">
      <c r="A18" s="1138"/>
      <c r="B18" s="1139" t="s">
        <v>997</v>
      </c>
      <c r="C18" s="1140">
        <f>SUM(C17)</f>
        <v>69525</v>
      </c>
    </row>
    <row r="19" spans="1:3" ht="12.75">
      <c r="A19" s="1138"/>
      <c r="B19" s="1139"/>
      <c r="C19" s="1140"/>
    </row>
    <row r="20" spans="1:3" ht="12.75">
      <c r="A20" s="1138"/>
      <c r="B20" s="1139"/>
      <c r="C20" s="1141"/>
    </row>
    <row r="21" spans="1:3" ht="12.75">
      <c r="A21" s="1138"/>
      <c r="B21" s="1129" t="s">
        <v>998</v>
      </c>
      <c r="C21" s="1141"/>
    </row>
    <row r="22" spans="1:3" ht="12.75">
      <c r="A22" s="1138">
        <v>3030</v>
      </c>
      <c r="B22" s="1133" t="s">
        <v>999</v>
      </c>
      <c r="C22" s="1140"/>
    </row>
    <row r="23" spans="1:3" ht="12.75">
      <c r="A23" s="1138"/>
      <c r="B23" s="1142" t="s">
        <v>315</v>
      </c>
      <c r="C23" s="1147">
        <v>11257</v>
      </c>
    </row>
    <row r="24" spans="1:3" ht="12.75">
      <c r="A24" s="1138"/>
      <c r="B24" s="1146" t="s">
        <v>969</v>
      </c>
      <c r="C24" s="1147">
        <v>8053</v>
      </c>
    </row>
    <row r="25" spans="1:3" ht="12.75">
      <c r="A25" s="1138"/>
      <c r="B25" s="1142" t="s">
        <v>316</v>
      </c>
      <c r="C25" s="1147">
        <v>23032</v>
      </c>
    </row>
    <row r="26" spans="1:3" ht="12.75">
      <c r="A26" s="1138"/>
      <c r="B26" s="1142" t="s">
        <v>530</v>
      </c>
      <c r="C26" s="1147">
        <v>1196</v>
      </c>
    </row>
    <row r="27" spans="1:3" ht="12.75">
      <c r="A27" s="1148"/>
      <c r="B27" s="1149" t="s">
        <v>185</v>
      </c>
      <c r="C27" s="1140">
        <f>SUM(C23:C26)</f>
        <v>43538</v>
      </c>
    </row>
    <row r="28" spans="1:3" ht="12.75">
      <c r="A28" s="1148"/>
      <c r="B28" s="1149"/>
      <c r="C28" s="1140"/>
    </row>
    <row r="29" spans="1:3" ht="12.75">
      <c r="A29" s="1148"/>
      <c r="B29" s="1174" t="s">
        <v>971</v>
      </c>
      <c r="C29" s="1140"/>
    </row>
    <row r="30" spans="1:3" ht="12.75">
      <c r="A30" s="1138">
        <v>3030</v>
      </c>
      <c r="B30" s="1133" t="s">
        <v>999</v>
      </c>
      <c r="C30" s="1140">
        <v>25987</v>
      </c>
    </row>
    <row r="31" spans="1:3" ht="12.75">
      <c r="A31" s="1138"/>
      <c r="B31" s="1142" t="s">
        <v>315</v>
      </c>
      <c r="C31" s="1147">
        <v>7238</v>
      </c>
    </row>
    <row r="32" spans="1:3" ht="12.75">
      <c r="A32" s="1138"/>
      <c r="B32" s="1146" t="s">
        <v>969</v>
      </c>
      <c r="C32" s="1147">
        <v>1412</v>
      </c>
    </row>
    <row r="33" spans="1:3" ht="12.75">
      <c r="A33" s="1138"/>
      <c r="B33" s="1142" t="s">
        <v>316</v>
      </c>
      <c r="C33" s="1147">
        <v>10287</v>
      </c>
    </row>
    <row r="34" spans="1:3" ht="12.75">
      <c r="A34" s="1138"/>
      <c r="B34" s="1142" t="s">
        <v>1000</v>
      </c>
      <c r="C34" s="1147">
        <v>7050</v>
      </c>
    </row>
    <row r="35" spans="1:3" ht="12.75">
      <c r="A35" s="1148"/>
      <c r="B35" s="1149"/>
      <c r="C35" s="1140"/>
    </row>
    <row r="36" spans="1:3" ht="12.75">
      <c r="A36" s="1148"/>
      <c r="B36" s="1149" t="s">
        <v>157</v>
      </c>
      <c r="C36" s="1140">
        <f>SUM(C30+C27)</f>
        <v>69525</v>
      </c>
    </row>
  </sheetData>
  <sheetProtection/>
  <mergeCells count="3">
    <mergeCell ref="A3:C3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firstPageNumber="58" useFirstPageNumber="1"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9"/>
  <sheetViews>
    <sheetView showZeros="0" zoomScaleSheetLayoutView="100" zoomScalePageLayoutView="0" workbookViewId="0" topLeftCell="A250">
      <selection activeCell="E237" sqref="E237:E248"/>
    </sheetView>
  </sheetViews>
  <sheetFormatPr defaultColWidth="9.00390625" defaultRowHeight="12.75"/>
  <cols>
    <col min="1" max="1" width="8.375" style="148" customWidth="1"/>
    <col min="2" max="2" width="72.125" style="105" customWidth="1"/>
    <col min="3" max="5" width="12.125" style="105" customWidth="1"/>
    <col min="6" max="6" width="8.625" style="105" customWidth="1"/>
    <col min="7" max="7" width="10.375" style="105" customWidth="1"/>
    <col min="8" max="16384" width="9.125" style="105" customWidth="1"/>
  </cols>
  <sheetData>
    <row r="1" spans="1:6" ht="12.75">
      <c r="A1" s="1517" t="s">
        <v>189</v>
      </c>
      <c r="B1" s="1517"/>
      <c r="C1" s="1518"/>
      <c r="D1" s="1518"/>
      <c r="E1" s="1518"/>
      <c r="F1" s="1519"/>
    </row>
    <row r="2" spans="1:6" ht="12.75">
      <c r="A2" s="1517" t="s">
        <v>870</v>
      </c>
      <c r="B2" s="1517"/>
      <c r="C2" s="1518"/>
      <c r="D2" s="1518"/>
      <c r="E2" s="1518"/>
      <c r="F2" s="1519"/>
    </row>
    <row r="3" spans="1:2" ht="12.75">
      <c r="A3" s="103"/>
      <c r="B3" s="104"/>
    </row>
    <row r="4" spans="1:6" ht="11.25" customHeight="1">
      <c r="A4" s="103"/>
      <c r="B4" s="103"/>
      <c r="C4" s="106"/>
      <c r="D4" s="106"/>
      <c r="E4" s="106"/>
      <c r="F4" s="631" t="s">
        <v>190</v>
      </c>
    </row>
    <row r="5" spans="1:6" s="107" customFormat="1" ht="19.5" customHeight="1">
      <c r="A5" s="1524" t="s">
        <v>198</v>
      </c>
      <c r="B5" s="1522" t="s">
        <v>184</v>
      </c>
      <c r="C5" s="1511" t="s">
        <v>899</v>
      </c>
      <c r="D5" s="1511" t="s">
        <v>929</v>
      </c>
      <c r="E5" s="1509" t="s">
        <v>1363</v>
      </c>
      <c r="F5" s="1520" t="s">
        <v>1364</v>
      </c>
    </row>
    <row r="6" spans="1:6" s="107" customFormat="1" ht="17.25" customHeight="1">
      <c r="A6" s="1523"/>
      <c r="B6" s="1523"/>
      <c r="C6" s="1525"/>
      <c r="D6" s="1525"/>
      <c r="E6" s="1526"/>
      <c r="F6" s="1521"/>
    </row>
    <row r="7" spans="1:6" s="107" customFormat="1" ht="11.25" customHeight="1">
      <c r="A7" s="108" t="s">
        <v>171</v>
      </c>
      <c r="B7" s="109" t="s">
        <v>172</v>
      </c>
      <c r="C7" s="214" t="s">
        <v>173</v>
      </c>
      <c r="D7" s="214" t="s">
        <v>174</v>
      </c>
      <c r="E7" s="1395" t="s">
        <v>175</v>
      </c>
      <c r="F7" s="109" t="s">
        <v>46</v>
      </c>
    </row>
    <row r="8" spans="1:6" s="112" customFormat="1" ht="16.5" customHeight="1">
      <c r="A8" s="110"/>
      <c r="B8" s="239" t="s">
        <v>359</v>
      </c>
      <c r="C8" s="230"/>
      <c r="D8" s="230"/>
      <c r="E8" s="230"/>
      <c r="F8" s="186"/>
    </row>
    <row r="9" spans="1:6" ht="12" customHeight="1">
      <c r="A9" s="113"/>
      <c r="B9" s="114"/>
      <c r="C9" s="185"/>
      <c r="D9" s="185"/>
      <c r="E9" s="185"/>
      <c r="F9" s="114"/>
    </row>
    <row r="10" spans="1:6" ht="12" customHeight="1">
      <c r="A10" s="117">
        <v>1010</v>
      </c>
      <c r="B10" s="127" t="s">
        <v>216</v>
      </c>
      <c r="C10" s="653">
        <f>SUM(C11:C16)</f>
        <v>1701515</v>
      </c>
      <c r="D10" s="1053">
        <f>SUM(D11:D16)</f>
        <v>1978771</v>
      </c>
      <c r="E10" s="1053">
        <f>SUM(E11:E16)</f>
        <v>1978771</v>
      </c>
      <c r="F10" s="287">
        <f>SUM(E10/D10)</f>
        <v>1</v>
      </c>
    </row>
    <row r="11" spans="1:6" ht="12" customHeight="1">
      <c r="A11" s="113">
        <v>1011</v>
      </c>
      <c r="B11" s="114" t="s">
        <v>217</v>
      </c>
      <c r="C11" s="731"/>
      <c r="D11" s="1049">
        <v>1438</v>
      </c>
      <c r="E11" s="1049">
        <v>1438</v>
      </c>
      <c r="F11" s="833">
        <f aca="true" t="shared" si="0" ref="F11:F74">SUM(E11/D11)</f>
        <v>1</v>
      </c>
    </row>
    <row r="12" spans="1:6" ht="12" customHeight="1">
      <c r="A12" s="113">
        <v>1012</v>
      </c>
      <c r="B12" s="114" t="s">
        <v>218</v>
      </c>
      <c r="C12" s="732">
        <v>799388</v>
      </c>
      <c r="D12" s="1054">
        <v>801109</v>
      </c>
      <c r="E12" s="1054">
        <v>801109</v>
      </c>
      <c r="F12" s="833">
        <f t="shared" si="0"/>
        <v>1</v>
      </c>
    </row>
    <row r="13" spans="1:7" ht="12" customHeight="1">
      <c r="A13" s="113">
        <v>1013</v>
      </c>
      <c r="B13" s="114" t="s">
        <v>491</v>
      </c>
      <c r="C13" s="732">
        <v>621951</v>
      </c>
      <c r="D13" s="1054">
        <v>852235</v>
      </c>
      <c r="E13" s="1054">
        <v>852235</v>
      </c>
      <c r="F13" s="833">
        <f t="shared" si="0"/>
        <v>1</v>
      </c>
      <c r="G13" s="299"/>
    </row>
    <row r="14" spans="1:7" ht="12" customHeight="1">
      <c r="A14" s="113">
        <v>1014</v>
      </c>
      <c r="B14" s="114" t="s">
        <v>219</v>
      </c>
      <c r="C14" s="731">
        <v>280176</v>
      </c>
      <c r="D14" s="1049">
        <v>288803</v>
      </c>
      <c r="E14" s="1049">
        <v>288803</v>
      </c>
      <c r="F14" s="833">
        <f t="shared" si="0"/>
        <v>1</v>
      </c>
      <c r="G14" s="299"/>
    </row>
    <row r="15" spans="1:7" ht="12" customHeight="1">
      <c r="A15" s="113">
        <v>1015</v>
      </c>
      <c r="B15" s="114" t="s">
        <v>2</v>
      </c>
      <c r="C15" s="731"/>
      <c r="D15" s="1049">
        <v>12948</v>
      </c>
      <c r="E15" s="1049">
        <v>12948</v>
      </c>
      <c r="F15" s="833">
        <f t="shared" si="0"/>
        <v>1</v>
      </c>
      <c r="G15" s="635"/>
    </row>
    <row r="16" spans="1:7" ht="12" customHeight="1">
      <c r="A16" s="113">
        <v>1016</v>
      </c>
      <c r="B16" s="114" t="s">
        <v>3</v>
      </c>
      <c r="C16" s="654"/>
      <c r="D16" s="1049">
        <v>22238</v>
      </c>
      <c r="E16" s="1049">
        <v>22238</v>
      </c>
      <c r="F16" s="833">
        <f t="shared" si="0"/>
        <v>1</v>
      </c>
      <c r="G16" s="299"/>
    </row>
    <row r="17" spans="1:7" ht="12" customHeight="1">
      <c r="A17" s="117">
        <v>1020</v>
      </c>
      <c r="B17" s="127" t="s">
        <v>220</v>
      </c>
      <c r="C17" s="654"/>
      <c r="D17" s="1049">
        <v>108</v>
      </c>
      <c r="E17" s="1049">
        <v>108</v>
      </c>
      <c r="F17" s="833">
        <f t="shared" si="0"/>
        <v>1</v>
      </c>
      <c r="G17" s="299"/>
    </row>
    <row r="18" spans="1:7" ht="12" customHeight="1" thickBot="1">
      <c r="A18" s="143">
        <v>1030</v>
      </c>
      <c r="B18" s="188" t="s">
        <v>458</v>
      </c>
      <c r="C18" s="656"/>
      <c r="D18" s="1048">
        <v>13480</v>
      </c>
      <c r="E18" s="1048">
        <v>15180</v>
      </c>
      <c r="F18" s="842">
        <f t="shared" si="0"/>
        <v>1.1261127596439169</v>
      </c>
      <c r="G18" s="299"/>
    </row>
    <row r="19" spans="1:7" ht="16.5" customHeight="1" thickBot="1">
      <c r="A19" s="141"/>
      <c r="B19" s="231" t="s">
        <v>459</v>
      </c>
      <c r="C19" s="657">
        <f>SUM(C10+C18+C17)</f>
        <v>1701515</v>
      </c>
      <c r="D19" s="1055">
        <f>SUM(D10+D18+D17)</f>
        <v>1992359</v>
      </c>
      <c r="E19" s="1055">
        <f>SUM(E10+E18+E17)</f>
        <v>1994059</v>
      </c>
      <c r="F19" s="1086">
        <f t="shared" si="0"/>
        <v>1.0008532598793691</v>
      </c>
      <c r="G19" s="299"/>
    </row>
    <row r="20" spans="1:6" ht="12" customHeight="1">
      <c r="A20" s="136"/>
      <c r="B20" s="150"/>
      <c r="C20" s="658"/>
      <c r="D20" s="658"/>
      <c r="E20" s="658"/>
      <c r="F20" s="834"/>
    </row>
    <row r="21" spans="1:6" ht="12" customHeight="1">
      <c r="A21" s="115">
        <v>1040</v>
      </c>
      <c r="B21" s="116" t="s">
        <v>223</v>
      </c>
      <c r="C21" s="659">
        <f>SUM(C22:C23)</f>
        <v>3630000</v>
      </c>
      <c r="D21" s="659">
        <f>SUM(D22:D23)</f>
        <v>3630000</v>
      </c>
      <c r="E21" s="659">
        <f>SUM(E22:E23)</f>
        <v>3785727</v>
      </c>
      <c r="F21" s="287">
        <f t="shared" si="0"/>
        <v>1.0429</v>
      </c>
    </row>
    <row r="22" spans="1:7" ht="12" customHeight="1">
      <c r="A22" s="124">
        <v>1041</v>
      </c>
      <c r="B22" s="122" t="s">
        <v>34</v>
      </c>
      <c r="C22" s="660">
        <v>3080000</v>
      </c>
      <c r="D22" s="660">
        <v>3109529</v>
      </c>
      <c r="E22" s="660">
        <v>3265256</v>
      </c>
      <c r="F22" s="833">
        <f t="shared" si="0"/>
        <v>1.0500805749037876</v>
      </c>
      <c r="G22" s="148"/>
    </row>
    <row r="23" spans="1:6" ht="12" customHeight="1">
      <c r="A23" s="124">
        <v>1042</v>
      </c>
      <c r="B23" s="122" t="s">
        <v>35</v>
      </c>
      <c r="C23" s="660">
        <v>550000</v>
      </c>
      <c r="D23" s="1051">
        <v>520471</v>
      </c>
      <c r="E23" s="1051">
        <v>520471</v>
      </c>
      <c r="F23" s="833">
        <f t="shared" si="0"/>
        <v>1</v>
      </c>
    </row>
    <row r="24" spans="1:6" ht="12" customHeight="1">
      <c r="A24" s="119">
        <v>1050</v>
      </c>
      <c r="B24" s="118" t="s">
        <v>224</v>
      </c>
      <c r="C24" s="659">
        <f>SUM(C25:C27)</f>
        <v>4629284</v>
      </c>
      <c r="D24" s="659">
        <f>SUM(D25:D27)</f>
        <v>4629284</v>
      </c>
      <c r="E24" s="659">
        <f>SUM(E25:E27)</f>
        <v>5021566</v>
      </c>
      <c r="F24" s="287">
        <f t="shared" si="0"/>
        <v>1.084739238292574</v>
      </c>
    </row>
    <row r="25" spans="1:6" ht="12.75" customHeight="1">
      <c r="A25" s="125">
        <v>1051</v>
      </c>
      <c r="B25" s="114" t="s">
        <v>191</v>
      </c>
      <c r="C25" s="660">
        <v>4289284</v>
      </c>
      <c r="D25" s="660">
        <v>4289284</v>
      </c>
      <c r="E25" s="660">
        <v>4587501</v>
      </c>
      <c r="F25" s="833">
        <f t="shared" si="0"/>
        <v>1.0695260560970083</v>
      </c>
    </row>
    <row r="26" spans="1:6" ht="12.75" customHeight="1">
      <c r="A26" s="125">
        <v>1052</v>
      </c>
      <c r="B26" s="126" t="s">
        <v>460</v>
      </c>
      <c r="C26" s="660">
        <v>200000</v>
      </c>
      <c r="D26" s="660">
        <v>200000</v>
      </c>
      <c r="E26" s="660">
        <v>202091</v>
      </c>
      <c r="F26" s="833">
        <f t="shared" si="0"/>
        <v>1.010455</v>
      </c>
    </row>
    <row r="27" spans="1:6" ht="12.75" customHeight="1">
      <c r="A27" s="125">
        <v>1053</v>
      </c>
      <c r="B27" s="121" t="s">
        <v>186</v>
      </c>
      <c r="C27" s="660">
        <v>140000</v>
      </c>
      <c r="D27" s="660">
        <v>140000</v>
      </c>
      <c r="E27" s="660">
        <v>231974</v>
      </c>
      <c r="F27" s="833">
        <f t="shared" si="0"/>
        <v>1.6569571428571428</v>
      </c>
    </row>
    <row r="28" spans="1:6" ht="12" customHeight="1">
      <c r="A28" s="119">
        <v>1070</v>
      </c>
      <c r="B28" s="118" t="s">
        <v>193</v>
      </c>
      <c r="C28" s="779">
        <f>SUM(C29:C38)</f>
        <v>328560</v>
      </c>
      <c r="D28" s="779">
        <f>SUM(D29:D38)</f>
        <v>304364</v>
      </c>
      <c r="E28" s="779">
        <f>SUM(E29:E38)</f>
        <v>324669</v>
      </c>
      <c r="F28" s="287">
        <f t="shared" si="0"/>
        <v>1.066712883258204</v>
      </c>
    </row>
    <row r="29" spans="1:6" ht="12" customHeight="1">
      <c r="A29" s="125">
        <v>1071</v>
      </c>
      <c r="B29" s="122" t="s">
        <v>225</v>
      </c>
      <c r="C29" s="780">
        <v>10000</v>
      </c>
      <c r="D29" s="780">
        <v>10000</v>
      </c>
      <c r="E29" s="780">
        <v>12292</v>
      </c>
      <c r="F29" s="833">
        <f t="shared" si="0"/>
        <v>1.2292</v>
      </c>
    </row>
    <row r="30" spans="1:6" ht="12" customHeight="1">
      <c r="A30" s="125">
        <v>1072</v>
      </c>
      <c r="B30" s="122" t="s">
        <v>1418</v>
      </c>
      <c r="C30" s="780"/>
      <c r="D30" s="780"/>
      <c r="E30" s="780">
        <v>185</v>
      </c>
      <c r="F30" s="833"/>
    </row>
    <row r="31" spans="1:6" ht="12" customHeight="1">
      <c r="A31" s="125">
        <v>1073</v>
      </c>
      <c r="B31" s="114" t="s">
        <v>226</v>
      </c>
      <c r="C31" s="780"/>
      <c r="D31" s="780"/>
      <c r="E31" s="780">
        <v>12070</v>
      </c>
      <c r="F31" s="833"/>
    </row>
    <row r="32" spans="1:6" ht="12" customHeight="1">
      <c r="A32" s="125">
        <v>1074</v>
      </c>
      <c r="B32" s="114" t="s">
        <v>227</v>
      </c>
      <c r="C32" s="780">
        <v>2000</v>
      </c>
      <c r="D32" s="1051"/>
      <c r="E32" s="1051"/>
      <c r="F32" s="833"/>
    </row>
    <row r="33" spans="1:6" ht="12" customHeight="1">
      <c r="A33" s="125">
        <v>1075</v>
      </c>
      <c r="B33" s="121" t="s">
        <v>461</v>
      </c>
      <c r="C33" s="780">
        <v>15000</v>
      </c>
      <c r="D33" s="1051">
        <v>10480</v>
      </c>
      <c r="E33" s="1051">
        <v>10480</v>
      </c>
      <c r="F33" s="833">
        <f t="shared" si="0"/>
        <v>1</v>
      </c>
    </row>
    <row r="34" spans="1:7" ht="12" customHeight="1">
      <c r="A34" s="125">
        <v>1076</v>
      </c>
      <c r="B34" s="121" t="s">
        <v>462</v>
      </c>
      <c r="C34" s="780">
        <v>6660</v>
      </c>
      <c r="D34" s="780">
        <v>6660</v>
      </c>
      <c r="E34" s="780">
        <v>10840</v>
      </c>
      <c r="F34" s="833">
        <f t="shared" si="0"/>
        <v>1.6276276276276276</v>
      </c>
      <c r="G34" s="105">
        <v>0</v>
      </c>
    </row>
    <row r="35" spans="1:6" ht="12" customHeight="1">
      <c r="A35" s="125">
        <v>1077</v>
      </c>
      <c r="B35" s="126" t="s">
        <v>228</v>
      </c>
      <c r="C35" s="780">
        <v>246500</v>
      </c>
      <c r="D35" s="1051">
        <v>237662</v>
      </c>
      <c r="E35" s="1051">
        <v>237662</v>
      </c>
      <c r="F35" s="833">
        <f t="shared" si="0"/>
        <v>1</v>
      </c>
    </row>
    <row r="36" spans="1:6" ht="12" customHeight="1">
      <c r="A36" s="125">
        <v>1078</v>
      </c>
      <c r="B36" s="122" t="s">
        <v>229</v>
      </c>
      <c r="C36" s="780">
        <v>5000</v>
      </c>
      <c r="D36" s="780">
        <v>5000</v>
      </c>
      <c r="E36" s="780">
        <v>6578</v>
      </c>
      <c r="F36" s="833">
        <f t="shared" si="0"/>
        <v>1.3156</v>
      </c>
    </row>
    <row r="37" spans="1:6" ht="12" customHeight="1">
      <c r="A37" s="125">
        <v>1079</v>
      </c>
      <c r="B37" s="122" t="s">
        <v>481</v>
      </c>
      <c r="C37" s="780">
        <v>2400</v>
      </c>
      <c r="D37" s="1051">
        <v>2309</v>
      </c>
      <c r="E37" s="1051">
        <v>2309</v>
      </c>
      <c r="F37" s="833">
        <f t="shared" si="0"/>
        <v>1</v>
      </c>
    </row>
    <row r="38" spans="1:6" ht="13.5" customHeight="1" thickBot="1">
      <c r="A38" s="140">
        <v>1082</v>
      </c>
      <c r="B38" s="286" t="s">
        <v>177</v>
      </c>
      <c r="C38" s="661">
        <v>41000</v>
      </c>
      <c r="D38" s="1050">
        <v>32253</v>
      </c>
      <c r="E38" s="1050">
        <v>32253</v>
      </c>
      <c r="F38" s="842">
        <f t="shared" si="0"/>
        <v>1</v>
      </c>
    </row>
    <row r="39" spans="1:6" ht="17.25" customHeight="1" thickBot="1">
      <c r="A39" s="142"/>
      <c r="B39" s="649" t="s">
        <v>230</v>
      </c>
      <c r="C39" s="662">
        <f>SUM(C21+C24+C28)</f>
        <v>8587844</v>
      </c>
      <c r="D39" s="662">
        <f>SUM(D21+D24+D28)</f>
        <v>8563648</v>
      </c>
      <c r="E39" s="662">
        <f>SUM(E21+E24+E28)</f>
        <v>9131962</v>
      </c>
      <c r="F39" s="1086">
        <f t="shared" si="0"/>
        <v>1.066363540397737</v>
      </c>
    </row>
    <row r="40" spans="1:6" ht="12" customHeight="1">
      <c r="A40" s="125"/>
      <c r="B40" s="210"/>
      <c r="C40" s="658"/>
      <c r="D40" s="658"/>
      <c r="E40" s="658"/>
      <c r="F40" s="834"/>
    </row>
    <row r="41" spans="1:6" ht="12" customHeight="1">
      <c r="A41" s="119">
        <v>1090</v>
      </c>
      <c r="B41" s="232" t="s">
        <v>231</v>
      </c>
      <c r="C41" s="659">
        <f>SUM(C42:C49)</f>
        <v>1546400</v>
      </c>
      <c r="D41" s="659">
        <f>SUM(D42:D49)</f>
        <v>1539171</v>
      </c>
      <c r="E41" s="659">
        <f>SUM(E42:E49)</f>
        <v>1681490</v>
      </c>
      <c r="F41" s="287">
        <f t="shared" si="0"/>
        <v>1.09246470989903</v>
      </c>
    </row>
    <row r="42" spans="1:6" ht="12" customHeight="1">
      <c r="A42" s="125">
        <v>1091</v>
      </c>
      <c r="B42" s="194" t="s">
        <v>520</v>
      </c>
      <c r="C42" s="660">
        <v>200000</v>
      </c>
      <c r="D42" s="1051">
        <v>194956</v>
      </c>
      <c r="E42" s="1051">
        <v>194956</v>
      </c>
      <c r="F42" s="833">
        <f t="shared" si="0"/>
        <v>1</v>
      </c>
    </row>
    <row r="43" spans="1:6" ht="12" customHeight="1">
      <c r="A43" s="125">
        <v>1092</v>
      </c>
      <c r="B43" s="122" t="s">
        <v>178</v>
      </c>
      <c r="C43" s="660">
        <v>744400</v>
      </c>
      <c r="D43" s="660">
        <v>744400</v>
      </c>
      <c r="E43" s="660">
        <v>832241</v>
      </c>
      <c r="F43" s="833">
        <f t="shared" si="0"/>
        <v>1.1180024180548092</v>
      </c>
    </row>
    <row r="44" spans="1:6" ht="12" customHeight="1">
      <c r="A44" s="125">
        <v>1093</v>
      </c>
      <c r="B44" s="122" t="s">
        <v>521</v>
      </c>
      <c r="C44" s="660">
        <v>10000</v>
      </c>
      <c r="D44" s="660">
        <v>10000</v>
      </c>
      <c r="E44" s="660">
        <v>12996</v>
      </c>
      <c r="F44" s="833">
        <f t="shared" si="0"/>
        <v>1.2996</v>
      </c>
    </row>
    <row r="45" spans="1:7" ht="12" customHeight="1">
      <c r="A45" s="125">
        <v>1094</v>
      </c>
      <c r="B45" s="122" t="s">
        <v>522</v>
      </c>
      <c r="C45" s="660">
        <v>12000</v>
      </c>
      <c r="D45" s="660">
        <v>12000</v>
      </c>
      <c r="E45" s="660">
        <v>17162</v>
      </c>
      <c r="F45" s="833">
        <f t="shared" si="0"/>
        <v>1.4301666666666666</v>
      </c>
      <c r="G45" s="744"/>
    </row>
    <row r="46" spans="1:6" ht="12" customHeight="1">
      <c r="A46" s="125">
        <v>1095</v>
      </c>
      <c r="B46" s="126" t="s">
        <v>341</v>
      </c>
      <c r="C46" s="660">
        <v>280000</v>
      </c>
      <c r="D46" s="660">
        <v>280000</v>
      </c>
      <c r="E46" s="660">
        <v>316764</v>
      </c>
      <c r="F46" s="833">
        <f t="shared" si="0"/>
        <v>1.1313</v>
      </c>
    </row>
    <row r="47" spans="1:6" ht="12" customHeight="1">
      <c r="A47" s="125">
        <v>1096</v>
      </c>
      <c r="B47" s="126" t="s">
        <v>321</v>
      </c>
      <c r="C47" s="660">
        <v>290000</v>
      </c>
      <c r="D47" s="660">
        <v>290000</v>
      </c>
      <c r="E47" s="660">
        <v>297138</v>
      </c>
      <c r="F47" s="833">
        <f t="shared" si="0"/>
        <v>1.0246137931034482</v>
      </c>
    </row>
    <row r="48" spans="1:7" ht="12" customHeight="1">
      <c r="A48" s="125">
        <v>1097</v>
      </c>
      <c r="B48" s="126" t="s">
        <v>0</v>
      </c>
      <c r="C48" s="660">
        <v>3000</v>
      </c>
      <c r="D48" s="1051">
        <v>3000</v>
      </c>
      <c r="E48" s="1051">
        <v>5418</v>
      </c>
      <c r="F48" s="833">
        <f t="shared" si="0"/>
        <v>1.806</v>
      </c>
      <c r="G48" s="744"/>
    </row>
    <row r="49" spans="1:7" ht="12" customHeight="1">
      <c r="A49" s="125">
        <v>1098</v>
      </c>
      <c r="B49" s="126" t="s">
        <v>4</v>
      </c>
      <c r="C49" s="660">
        <v>7000</v>
      </c>
      <c r="D49" s="1051">
        <v>4815</v>
      </c>
      <c r="E49" s="1051">
        <v>4815</v>
      </c>
      <c r="F49" s="833">
        <f t="shared" si="0"/>
        <v>1</v>
      </c>
      <c r="G49" s="744"/>
    </row>
    <row r="50" spans="1:6" ht="12" customHeight="1">
      <c r="A50" s="119">
        <v>1100</v>
      </c>
      <c r="B50" s="232" t="s">
        <v>232</v>
      </c>
      <c r="C50" s="659">
        <f>SUM(C51:C53)</f>
        <v>197000</v>
      </c>
      <c r="D50" s="659">
        <f>SUM(D51:D53)</f>
        <v>196103</v>
      </c>
      <c r="E50" s="659">
        <f>SUM(E51:E53)</f>
        <v>196824</v>
      </c>
      <c r="F50" s="287">
        <f t="shared" si="0"/>
        <v>1.0036766393170935</v>
      </c>
    </row>
    <row r="51" spans="1:7" ht="12" customHeight="1">
      <c r="A51" s="125">
        <v>1101</v>
      </c>
      <c r="B51" s="126" t="s">
        <v>1</v>
      </c>
      <c r="C51" s="660">
        <v>20000</v>
      </c>
      <c r="D51" s="660">
        <v>20000</v>
      </c>
      <c r="E51" s="660">
        <v>20721</v>
      </c>
      <c r="F51" s="833">
        <f t="shared" si="0"/>
        <v>1.03605</v>
      </c>
      <c r="G51" s="744"/>
    </row>
    <row r="52" spans="1:6" ht="12" customHeight="1">
      <c r="A52" s="125">
        <v>1102</v>
      </c>
      <c r="B52" s="122" t="s">
        <v>233</v>
      </c>
      <c r="C52" s="660">
        <v>110000</v>
      </c>
      <c r="D52" s="1051">
        <v>109814</v>
      </c>
      <c r="E52" s="1051">
        <v>109814</v>
      </c>
      <c r="F52" s="833">
        <f t="shared" si="0"/>
        <v>1</v>
      </c>
    </row>
    <row r="53" spans="1:6" ht="12" customHeight="1">
      <c r="A53" s="125">
        <v>1103</v>
      </c>
      <c r="B53" s="122" t="s">
        <v>234</v>
      </c>
      <c r="C53" s="660">
        <v>67000</v>
      </c>
      <c r="D53" s="1051">
        <v>66289</v>
      </c>
      <c r="E53" s="1051">
        <v>66289</v>
      </c>
      <c r="F53" s="833">
        <f t="shared" si="0"/>
        <v>1</v>
      </c>
    </row>
    <row r="54" spans="1:6" ht="12" customHeight="1">
      <c r="A54" s="569">
        <v>1105</v>
      </c>
      <c r="B54" s="568" t="s">
        <v>366</v>
      </c>
      <c r="C54" s="659"/>
      <c r="D54" s="659"/>
      <c r="E54" s="659"/>
      <c r="F54" s="287"/>
    </row>
    <row r="55" spans="1:6" ht="12" customHeight="1">
      <c r="A55" s="119">
        <v>1110</v>
      </c>
      <c r="B55" s="127" t="s">
        <v>235</v>
      </c>
      <c r="C55" s="660"/>
      <c r="D55" s="660"/>
      <c r="E55" s="660"/>
      <c r="F55" s="287"/>
    </row>
    <row r="56" spans="1:6" ht="12" customHeight="1">
      <c r="A56" s="119">
        <v>1120</v>
      </c>
      <c r="B56" s="127" t="s">
        <v>236</v>
      </c>
      <c r="C56" s="659">
        <f>SUM(C57:C59)</f>
        <v>470718</v>
      </c>
      <c r="D56" s="659">
        <f>SUM(D57:D59)</f>
        <v>468599</v>
      </c>
      <c r="E56" s="659">
        <f>SUM(E57:E59)</f>
        <v>508225</v>
      </c>
      <c r="F56" s="287">
        <f t="shared" si="0"/>
        <v>1.0845627071333912</v>
      </c>
    </row>
    <row r="57" spans="1:6" ht="12" customHeight="1">
      <c r="A57" s="125">
        <v>1121</v>
      </c>
      <c r="B57" s="114" t="s">
        <v>317</v>
      </c>
      <c r="C57" s="660">
        <v>68040</v>
      </c>
      <c r="D57" s="1051">
        <v>65921</v>
      </c>
      <c r="E57" s="1051">
        <v>69934</v>
      </c>
      <c r="F57" s="833">
        <f t="shared" si="0"/>
        <v>1.0608758969069036</v>
      </c>
    </row>
    <row r="58" spans="1:6" ht="12" customHeight="1">
      <c r="A58" s="125">
        <v>1122</v>
      </c>
      <c r="B58" s="114" t="s">
        <v>464</v>
      </c>
      <c r="C58" s="660">
        <v>183600</v>
      </c>
      <c r="D58" s="660">
        <v>183600</v>
      </c>
      <c r="E58" s="660">
        <v>195642</v>
      </c>
      <c r="F58" s="833">
        <f t="shared" si="0"/>
        <v>1.0655882352941177</v>
      </c>
    </row>
    <row r="59" spans="1:6" ht="12" customHeight="1">
      <c r="A59" s="125">
        <v>1123</v>
      </c>
      <c r="B59" s="121" t="s">
        <v>331</v>
      </c>
      <c r="C59" s="660">
        <v>219078</v>
      </c>
      <c r="D59" s="660">
        <v>219078</v>
      </c>
      <c r="E59" s="660">
        <v>242649</v>
      </c>
      <c r="F59" s="833">
        <f t="shared" si="0"/>
        <v>1.107591816613261</v>
      </c>
    </row>
    <row r="60" spans="1:6" ht="12" customHeight="1">
      <c r="A60" s="119">
        <v>1130</v>
      </c>
      <c r="B60" s="118" t="s">
        <v>237</v>
      </c>
      <c r="C60" s="659"/>
      <c r="D60" s="659"/>
      <c r="E60" s="659"/>
      <c r="F60" s="287"/>
    </row>
    <row r="61" spans="1:6" ht="12" customHeight="1">
      <c r="A61" s="119">
        <v>1140</v>
      </c>
      <c r="B61" s="120" t="s">
        <v>486</v>
      </c>
      <c r="C61" s="659">
        <f>SUM(C62)</f>
        <v>15000</v>
      </c>
      <c r="D61" s="659">
        <f>SUM(D62)</f>
        <v>15000</v>
      </c>
      <c r="E61" s="659">
        <f>SUM(E62)</f>
        <v>15529</v>
      </c>
      <c r="F61" s="287">
        <f t="shared" si="0"/>
        <v>1.0352666666666666</v>
      </c>
    </row>
    <row r="62" spans="1:6" ht="12" customHeight="1">
      <c r="A62" s="125">
        <v>1141</v>
      </c>
      <c r="B62" s="122" t="s">
        <v>101</v>
      </c>
      <c r="C62" s="660">
        <v>15000</v>
      </c>
      <c r="D62" s="660">
        <v>15000</v>
      </c>
      <c r="E62" s="660">
        <v>15529</v>
      </c>
      <c r="F62" s="833">
        <f t="shared" si="0"/>
        <v>1.0352666666666666</v>
      </c>
    </row>
    <row r="63" spans="1:6" ht="12" customHeight="1">
      <c r="A63" s="117">
        <v>1150</v>
      </c>
      <c r="B63" s="127" t="s">
        <v>238</v>
      </c>
      <c r="C63" s="659">
        <v>10000</v>
      </c>
      <c r="D63" s="659">
        <v>34601</v>
      </c>
      <c r="E63" s="659">
        <v>47427</v>
      </c>
      <c r="F63" s="287">
        <f t="shared" si="0"/>
        <v>1.3706829282390682</v>
      </c>
    </row>
    <row r="64" spans="1:6" ht="12" customHeight="1" thickBot="1">
      <c r="A64" s="141">
        <v>1151</v>
      </c>
      <c r="B64" s="652" t="s">
        <v>463</v>
      </c>
      <c r="C64" s="667">
        <v>11000</v>
      </c>
      <c r="D64" s="1052">
        <v>9200</v>
      </c>
      <c r="E64" s="1052">
        <v>9200</v>
      </c>
      <c r="F64" s="835">
        <f t="shared" si="0"/>
        <v>1</v>
      </c>
    </row>
    <row r="65" spans="1:6" ht="18.75" customHeight="1" thickBot="1">
      <c r="A65" s="142"/>
      <c r="B65" s="241" t="s">
        <v>364</v>
      </c>
      <c r="C65" s="662">
        <f>SUM(C61+C63+C60+C56+C55+C50+C41+C54+C64)</f>
        <v>2250118</v>
      </c>
      <c r="D65" s="662">
        <f>SUM(D61+D63+D60+D56+D55+D50+D41+D54+D64)</f>
        <v>2262674</v>
      </c>
      <c r="E65" s="662">
        <f>SUM(E61+E63+E60+E56+E55+E50+E41+E54+E64)</f>
        <v>2458695</v>
      </c>
      <c r="F65" s="1090">
        <f t="shared" si="0"/>
        <v>1.0866324534599328</v>
      </c>
    </row>
    <row r="66" spans="1:6" ht="12" customHeight="1">
      <c r="A66" s="137"/>
      <c r="B66" s="233"/>
      <c r="C66" s="658"/>
      <c r="D66" s="658"/>
      <c r="E66" s="658"/>
      <c r="F66" s="834"/>
    </row>
    <row r="67" spans="1:6" ht="15" customHeight="1" thickBot="1">
      <c r="A67" s="129">
        <v>1160</v>
      </c>
      <c r="B67" s="147" t="s">
        <v>239</v>
      </c>
      <c r="C67" s="663"/>
      <c r="D67" s="663">
        <v>8105</v>
      </c>
      <c r="E67" s="663">
        <v>8145</v>
      </c>
      <c r="F67" s="842">
        <f t="shared" si="0"/>
        <v>1.0049352251696484</v>
      </c>
    </row>
    <row r="68" spans="1:6" ht="18" customHeight="1" thickBot="1">
      <c r="A68" s="142"/>
      <c r="B68" s="231" t="s">
        <v>240</v>
      </c>
      <c r="C68" s="667"/>
      <c r="D68" s="667">
        <f>SUM(D67)</f>
        <v>8105</v>
      </c>
      <c r="E68" s="667">
        <f>SUM(E67)</f>
        <v>8145</v>
      </c>
      <c r="F68" s="843">
        <f t="shared" si="0"/>
        <v>1.0049352251696484</v>
      </c>
    </row>
    <row r="69" spans="1:6" ht="12" customHeight="1" thickBot="1">
      <c r="A69" s="142"/>
      <c r="B69" s="178"/>
      <c r="C69" s="665"/>
      <c r="D69" s="665"/>
      <c r="E69" s="665"/>
      <c r="F69" s="1086"/>
    </row>
    <row r="70" spans="1:6" ht="18.75" customHeight="1" thickBot="1">
      <c r="A70" s="142"/>
      <c r="B70" s="234" t="s">
        <v>71</v>
      </c>
      <c r="C70" s="666">
        <f>SUM(C65+C39+C19+C68)</f>
        <v>12539477</v>
      </c>
      <c r="D70" s="666">
        <f>SUM(D65+D39+D19+D68)</f>
        <v>12826786</v>
      </c>
      <c r="E70" s="666">
        <f>SUM(E65+E39+E19+E68)</f>
        <v>13592861</v>
      </c>
      <c r="F70" s="1086">
        <f t="shared" si="0"/>
        <v>1.0597246262625728</v>
      </c>
    </row>
    <row r="71" spans="1:6" ht="12" customHeight="1">
      <c r="A71" s="125"/>
      <c r="B71" s="213"/>
      <c r="C71" s="658"/>
      <c r="D71" s="658"/>
      <c r="E71" s="658"/>
      <c r="F71" s="834"/>
    </row>
    <row r="72" spans="1:6" ht="12" customHeight="1">
      <c r="A72" s="117">
        <v>1165</v>
      </c>
      <c r="B72" s="127" t="s">
        <v>241</v>
      </c>
      <c r="C72" s="659">
        <v>50000</v>
      </c>
      <c r="D72" s="659">
        <v>52680</v>
      </c>
      <c r="E72" s="659">
        <v>52680</v>
      </c>
      <c r="F72" s="287">
        <f t="shared" si="0"/>
        <v>1</v>
      </c>
    </row>
    <row r="73" spans="1:6" ht="12" customHeight="1">
      <c r="A73" s="117">
        <v>1170</v>
      </c>
      <c r="B73" s="116" t="s">
        <v>242</v>
      </c>
      <c r="C73" s="659">
        <f>SUM(C74)</f>
        <v>209034</v>
      </c>
      <c r="D73" s="659">
        <f>SUM(D74)</f>
        <v>209034</v>
      </c>
      <c r="E73" s="659">
        <v>209034</v>
      </c>
      <c r="F73" s="287">
        <f t="shared" si="0"/>
        <v>1</v>
      </c>
    </row>
    <row r="74" spans="1:6" ht="12" customHeight="1">
      <c r="A74" s="124">
        <v>1175</v>
      </c>
      <c r="B74" s="728" t="s">
        <v>428</v>
      </c>
      <c r="C74" s="660">
        <v>209034</v>
      </c>
      <c r="D74" s="660">
        <v>209034</v>
      </c>
      <c r="E74" s="660">
        <v>209034</v>
      </c>
      <c r="F74" s="833">
        <f t="shared" si="0"/>
        <v>1</v>
      </c>
    </row>
    <row r="75" spans="1:6" ht="12" customHeight="1">
      <c r="A75" s="117">
        <v>1180</v>
      </c>
      <c r="B75" s="133" t="s">
        <v>423</v>
      </c>
      <c r="C75" s="659">
        <f>SUM(C76:C77)</f>
        <v>250000</v>
      </c>
      <c r="D75" s="659">
        <f>SUM(D76:D77)</f>
        <v>0</v>
      </c>
      <c r="E75" s="659"/>
      <c r="F75" s="287"/>
    </row>
    <row r="76" spans="1:6" ht="12" customHeight="1">
      <c r="A76" s="124">
        <v>1181</v>
      </c>
      <c r="B76" s="122" t="s">
        <v>294</v>
      </c>
      <c r="C76" s="660"/>
      <c r="D76" s="660"/>
      <c r="E76" s="660"/>
      <c r="F76" s="287"/>
    </row>
    <row r="77" spans="1:6" ht="12" customHeight="1">
      <c r="A77" s="124">
        <v>1182</v>
      </c>
      <c r="B77" s="122" t="s">
        <v>523</v>
      </c>
      <c r="C77" s="660">
        <v>250000</v>
      </c>
      <c r="D77" s="1051"/>
      <c r="E77" s="1051"/>
      <c r="F77" s="287"/>
    </row>
    <row r="78" spans="1:6" ht="12" customHeight="1" thickBot="1">
      <c r="A78" s="141">
        <v>1185</v>
      </c>
      <c r="B78" s="288" t="s">
        <v>492</v>
      </c>
      <c r="C78" s="667">
        <v>280000</v>
      </c>
      <c r="D78" s="667">
        <v>283729</v>
      </c>
      <c r="E78" s="667">
        <v>283729</v>
      </c>
      <c r="F78" s="835">
        <f aca="true" t="shared" si="1" ref="F78:F142">SUM(E78/D78)</f>
        <v>1</v>
      </c>
    </row>
    <row r="79" spans="1:6" ht="15" customHeight="1" thickBot="1">
      <c r="A79" s="132"/>
      <c r="B79" s="178" t="s">
        <v>465</v>
      </c>
      <c r="C79" s="667">
        <f>SUM(C73+C75+C72+C78)</f>
        <v>789034</v>
      </c>
      <c r="D79" s="667">
        <f>SUM(D73+D75+D72+D78)</f>
        <v>545443</v>
      </c>
      <c r="E79" s="667">
        <f>SUM(E73+E75+E72+E78)</f>
        <v>545443</v>
      </c>
      <c r="F79" s="1086">
        <f t="shared" si="1"/>
        <v>1</v>
      </c>
    </row>
    <row r="80" spans="1:6" ht="12" customHeight="1">
      <c r="A80" s="119"/>
      <c r="B80" s="126"/>
      <c r="C80" s="658"/>
      <c r="D80" s="658"/>
      <c r="E80" s="658"/>
      <c r="F80" s="834"/>
    </row>
    <row r="81" spans="1:6" ht="12" customHeight="1">
      <c r="A81" s="117">
        <v>1190</v>
      </c>
      <c r="B81" s="120" t="s">
        <v>245</v>
      </c>
      <c r="C81" s="659">
        <f>SUM(C82+C83+C84)</f>
        <v>2444000</v>
      </c>
      <c r="D81" s="659">
        <f>SUM(D82+D83+D84)</f>
        <v>986958</v>
      </c>
      <c r="E81" s="659">
        <f>SUM(E82+E83+E84)</f>
        <v>1072880</v>
      </c>
      <c r="F81" s="287">
        <f t="shared" si="1"/>
        <v>1.0870574026453</v>
      </c>
    </row>
    <row r="82" spans="1:6" ht="12" customHeight="1">
      <c r="A82" s="124">
        <v>1191</v>
      </c>
      <c r="B82" s="114" t="s">
        <v>891</v>
      </c>
      <c r="C82" s="660">
        <v>1844000</v>
      </c>
      <c r="D82" s="660">
        <v>459000</v>
      </c>
      <c r="E82" s="660">
        <v>459000</v>
      </c>
      <c r="F82" s="833">
        <f t="shared" si="1"/>
        <v>1</v>
      </c>
    </row>
    <row r="83" spans="1:6" ht="12" customHeight="1">
      <c r="A83" s="124">
        <v>1194</v>
      </c>
      <c r="B83" s="114" t="s">
        <v>192</v>
      </c>
      <c r="C83" s="660">
        <v>200000</v>
      </c>
      <c r="D83" s="660">
        <v>200000</v>
      </c>
      <c r="E83" s="660">
        <v>285922</v>
      </c>
      <c r="F83" s="833">
        <f t="shared" si="1"/>
        <v>1.42961</v>
      </c>
    </row>
    <row r="84" spans="1:6" ht="12" customHeight="1">
      <c r="A84" s="124">
        <v>1195</v>
      </c>
      <c r="B84" s="114" t="s">
        <v>299</v>
      </c>
      <c r="C84" s="660">
        <v>400000</v>
      </c>
      <c r="D84" s="660">
        <v>327958</v>
      </c>
      <c r="E84" s="660">
        <v>327958</v>
      </c>
      <c r="F84" s="833">
        <f t="shared" si="1"/>
        <v>1</v>
      </c>
    </row>
    <row r="85" spans="1:6" ht="12" customHeight="1">
      <c r="A85" s="124"/>
      <c r="B85" s="1480" t="s">
        <v>1457</v>
      </c>
      <c r="C85" s="660"/>
      <c r="D85" s="660"/>
      <c r="E85" s="1482">
        <v>29874</v>
      </c>
      <c r="F85" s="833"/>
    </row>
    <row r="86" spans="1:6" ht="12" customHeight="1">
      <c r="A86" s="124"/>
      <c r="B86" s="1480" t="s">
        <v>1458</v>
      </c>
      <c r="C86" s="658"/>
      <c r="D86" s="658"/>
      <c r="E86" s="1483">
        <v>292806</v>
      </c>
      <c r="F86" s="849"/>
    </row>
    <row r="87" spans="1:6" ht="12" customHeight="1" thickBot="1">
      <c r="A87" s="1005"/>
      <c r="B87" s="1481" t="s">
        <v>1459</v>
      </c>
      <c r="C87" s="661"/>
      <c r="D87" s="661"/>
      <c r="E87" s="1484">
        <v>5278</v>
      </c>
      <c r="F87" s="1421"/>
    </row>
    <row r="88" spans="1:6" ht="15.75" customHeight="1" thickBot="1">
      <c r="A88" s="132"/>
      <c r="B88" s="241" t="s">
        <v>246</v>
      </c>
      <c r="C88" s="664">
        <f>SUM(C81)</f>
        <v>2444000</v>
      </c>
      <c r="D88" s="664">
        <f>SUM(D81)</f>
        <v>986958</v>
      </c>
      <c r="E88" s="664">
        <f>SUM(E81)</f>
        <v>1072880</v>
      </c>
      <c r="F88" s="1086">
        <f t="shared" si="1"/>
        <v>1.0870574026453</v>
      </c>
    </row>
    <row r="89" spans="1:6" ht="12" customHeight="1">
      <c r="A89" s="117">
        <v>1200</v>
      </c>
      <c r="B89" s="127" t="s">
        <v>493</v>
      </c>
      <c r="C89" s="659">
        <f>SUM(C90:C91)</f>
        <v>15000</v>
      </c>
      <c r="D89" s="659">
        <f>SUM(D90:D91)</f>
        <v>15000</v>
      </c>
      <c r="E89" s="659">
        <f>SUM(E90:E91)</f>
        <v>17193</v>
      </c>
      <c r="F89" s="834">
        <f t="shared" si="1"/>
        <v>1.1462</v>
      </c>
    </row>
    <row r="90" spans="1:6" ht="12" customHeight="1">
      <c r="A90" s="124">
        <v>1201</v>
      </c>
      <c r="B90" s="114" t="s">
        <v>336</v>
      </c>
      <c r="C90" s="660"/>
      <c r="D90" s="660"/>
      <c r="E90" s="660">
        <v>22</v>
      </c>
      <c r="F90" s="287"/>
    </row>
    <row r="91" spans="1:6" ht="12" customHeight="1">
      <c r="A91" s="124">
        <v>1202</v>
      </c>
      <c r="B91" s="114" t="s">
        <v>337</v>
      </c>
      <c r="C91" s="660">
        <v>15000</v>
      </c>
      <c r="D91" s="660">
        <v>15000</v>
      </c>
      <c r="E91" s="660">
        <v>17171</v>
      </c>
      <c r="F91" s="833">
        <f t="shared" si="1"/>
        <v>1.1447333333333334</v>
      </c>
    </row>
    <row r="92" spans="1:6" ht="12" customHeight="1">
      <c r="A92" s="117">
        <v>1210</v>
      </c>
      <c r="B92" s="127" t="s">
        <v>252</v>
      </c>
      <c r="C92" s="659">
        <v>235000</v>
      </c>
      <c r="D92" s="659">
        <v>235000</v>
      </c>
      <c r="E92" s="659">
        <v>235000</v>
      </c>
      <c r="F92" s="287">
        <f t="shared" si="1"/>
        <v>1</v>
      </c>
    </row>
    <row r="93" spans="1:6" ht="12" customHeight="1" thickBot="1">
      <c r="A93" s="779">
        <v>1211</v>
      </c>
      <c r="B93" s="568" t="s">
        <v>392</v>
      </c>
      <c r="C93" s="659"/>
      <c r="D93" s="659">
        <v>99520</v>
      </c>
      <c r="E93" s="1394">
        <v>99520</v>
      </c>
      <c r="F93" s="835">
        <f t="shared" si="1"/>
        <v>1</v>
      </c>
    </row>
    <row r="94" spans="1:6" ht="15.75" customHeight="1" thickBot="1">
      <c r="A94" s="132"/>
      <c r="B94" s="178" t="s">
        <v>253</v>
      </c>
      <c r="C94" s="664">
        <f>SUM(C89+C92+C93)</f>
        <v>250000</v>
      </c>
      <c r="D94" s="664">
        <f>SUM(D89+D92+D93)</f>
        <v>349520</v>
      </c>
      <c r="E94" s="664">
        <f>SUM(E89+E92+E93)</f>
        <v>351713</v>
      </c>
      <c r="F94" s="1086">
        <f t="shared" si="1"/>
        <v>1.0062743190661478</v>
      </c>
    </row>
    <row r="95" spans="1:6" ht="12" customHeight="1" thickBot="1">
      <c r="A95" s="132"/>
      <c r="B95" s="131"/>
      <c r="C95" s="665"/>
      <c r="D95" s="665"/>
      <c r="E95" s="665"/>
      <c r="F95" s="1086"/>
    </row>
    <row r="96" spans="1:6" ht="24" customHeight="1" thickBot="1">
      <c r="A96" s="132"/>
      <c r="B96" s="237" t="s">
        <v>72</v>
      </c>
      <c r="C96" s="668">
        <f>SUM(C79+C88+C94)</f>
        <v>3483034</v>
      </c>
      <c r="D96" s="668">
        <f>SUM(D79+D88+D94)</f>
        <v>1881921</v>
      </c>
      <c r="E96" s="668">
        <f>SUM(E79+E88+E94)</f>
        <v>1970036</v>
      </c>
      <c r="F96" s="1090">
        <f t="shared" si="1"/>
        <v>1.0468218378986154</v>
      </c>
    </row>
    <row r="97" spans="1:6" ht="12.75" customHeight="1">
      <c r="A97" s="139"/>
      <c r="B97" s="235"/>
      <c r="C97" s="658"/>
      <c r="D97" s="658"/>
      <c r="E97" s="658"/>
      <c r="F97" s="834"/>
    </row>
    <row r="98" spans="1:6" ht="12" customHeight="1">
      <c r="A98" s="124">
        <v>1215</v>
      </c>
      <c r="B98" s="122" t="s">
        <v>468</v>
      </c>
      <c r="C98" s="660">
        <v>108360</v>
      </c>
      <c r="D98" s="660">
        <v>3278080</v>
      </c>
      <c r="E98" s="660">
        <v>3278080</v>
      </c>
      <c r="F98" s="833">
        <f t="shared" si="1"/>
        <v>1</v>
      </c>
    </row>
    <row r="99" spans="1:6" ht="12" customHeight="1">
      <c r="A99" s="124">
        <v>1216</v>
      </c>
      <c r="B99" s="122" t="s">
        <v>450</v>
      </c>
      <c r="C99" s="660">
        <v>2000000</v>
      </c>
      <c r="D99" s="660">
        <v>2000000</v>
      </c>
      <c r="E99" s="660">
        <v>2000000</v>
      </c>
      <c r="F99" s="833">
        <f t="shared" si="1"/>
        <v>1</v>
      </c>
    </row>
    <row r="100" spans="1:6" ht="12" customHeight="1" thickBot="1">
      <c r="A100" s="140">
        <v>1217</v>
      </c>
      <c r="B100" s="147" t="s">
        <v>487</v>
      </c>
      <c r="C100" s="661"/>
      <c r="D100" s="1050">
        <v>42784</v>
      </c>
      <c r="E100" s="1050">
        <v>42783</v>
      </c>
      <c r="F100" s="842">
        <f t="shared" si="1"/>
        <v>0.999976626776365</v>
      </c>
    </row>
    <row r="101" spans="1:6" ht="21.75" customHeight="1" thickBot="1">
      <c r="A101" s="132"/>
      <c r="B101" s="231" t="s">
        <v>48</v>
      </c>
      <c r="C101" s="664">
        <f>SUM(C98:C99)</f>
        <v>2108360</v>
      </c>
      <c r="D101" s="664">
        <f>SUM(D98:D100)</f>
        <v>5320864</v>
      </c>
      <c r="E101" s="664">
        <f>SUM(E98:E100)</f>
        <v>5320863</v>
      </c>
      <c r="F101" s="1086">
        <f t="shared" si="1"/>
        <v>0.9999998120605976</v>
      </c>
    </row>
    <row r="102" spans="1:6" ht="12" customHeight="1">
      <c r="A102" s="139"/>
      <c r="B102" s="187"/>
      <c r="C102" s="658"/>
      <c r="D102" s="658"/>
      <c r="E102" s="658"/>
      <c r="F102" s="834"/>
    </row>
    <row r="103" spans="1:6" ht="12" customHeight="1" thickBot="1">
      <c r="A103" s="124">
        <v>1221</v>
      </c>
      <c r="B103" s="130" t="s">
        <v>468</v>
      </c>
      <c r="C103" s="663">
        <v>2130468</v>
      </c>
      <c r="D103" s="663">
        <v>2679008</v>
      </c>
      <c r="E103" s="663">
        <v>2679008</v>
      </c>
      <c r="F103" s="842">
        <f t="shared" si="1"/>
        <v>1</v>
      </c>
    </row>
    <row r="104" spans="1:6" ht="18" customHeight="1" thickBot="1">
      <c r="A104" s="132"/>
      <c r="B104" s="177" t="s">
        <v>254</v>
      </c>
      <c r="C104" s="667">
        <f>SUM(C103:C103)</f>
        <v>2130468</v>
      </c>
      <c r="D104" s="667">
        <f>SUM(D103:D103)</f>
        <v>2679008</v>
      </c>
      <c r="E104" s="667">
        <f>SUM(E103:E103)</f>
        <v>2679008</v>
      </c>
      <c r="F104" s="1086">
        <f t="shared" si="1"/>
        <v>1</v>
      </c>
    </row>
    <row r="105" spans="1:6" ht="12" customHeight="1" thickBot="1">
      <c r="A105" s="132"/>
      <c r="B105" s="150"/>
      <c r="C105" s="665"/>
      <c r="D105" s="665"/>
      <c r="E105" s="665"/>
      <c r="F105" s="1086"/>
    </row>
    <row r="106" spans="1:6" ht="16.5" customHeight="1" thickBot="1">
      <c r="A106" s="132"/>
      <c r="B106" s="236" t="s">
        <v>360</v>
      </c>
      <c r="C106" s="668">
        <f>SUM(C104+C96+C70+C101)</f>
        <v>20261339</v>
      </c>
      <c r="D106" s="668">
        <f>SUM(D104+D96+D70+D101)</f>
        <v>22708579</v>
      </c>
      <c r="E106" s="668">
        <f>SUM(E104+E96+E70+E101)</f>
        <v>23562768</v>
      </c>
      <c r="F106" s="843">
        <f t="shared" si="1"/>
        <v>1.0376152554503741</v>
      </c>
    </row>
    <row r="107" spans="1:6" ht="12" customHeight="1">
      <c r="A107" s="139"/>
      <c r="B107" s="150"/>
      <c r="C107" s="669"/>
      <c r="D107" s="669"/>
      <c r="E107" s="669"/>
      <c r="F107" s="834"/>
    </row>
    <row r="108" spans="1:6" ht="15.75" customHeight="1">
      <c r="A108" s="117"/>
      <c r="B108" s="240" t="s">
        <v>318</v>
      </c>
      <c r="C108" s="670"/>
      <c r="D108" s="670"/>
      <c r="E108" s="670"/>
      <c r="F108" s="287"/>
    </row>
    <row r="109" spans="1:6" ht="12" customHeight="1">
      <c r="A109" s="117"/>
      <c r="B109" s="238"/>
      <c r="C109" s="671"/>
      <c r="D109" s="671"/>
      <c r="E109" s="671"/>
      <c r="F109" s="287"/>
    </row>
    <row r="110" spans="1:6" ht="12" customHeight="1">
      <c r="A110" s="124">
        <v>1230</v>
      </c>
      <c r="B110" s="122" t="s">
        <v>220</v>
      </c>
      <c r="C110" s="670"/>
      <c r="D110" s="670"/>
      <c r="E110" s="670"/>
      <c r="F110" s="287"/>
    </row>
    <row r="111" spans="1:6" ht="12" customHeight="1" thickBot="1">
      <c r="A111" s="129">
        <v>1231</v>
      </c>
      <c r="B111" s="130" t="s">
        <v>458</v>
      </c>
      <c r="C111" s="656">
        <v>11672</v>
      </c>
      <c r="D111" s="656">
        <v>14190</v>
      </c>
      <c r="E111" s="656">
        <v>14190</v>
      </c>
      <c r="F111" s="842">
        <f t="shared" si="1"/>
        <v>1</v>
      </c>
    </row>
    <row r="112" spans="1:6" ht="12" customHeight="1" thickBot="1">
      <c r="A112" s="132"/>
      <c r="B112" s="131" t="s">
        <v>466</v>
      </c>
      <c r="C112" s="657">
        <f>SUM(C111)</f>
        <v>11672</v>
      </c>
      <c r="D112" s="657">
        <f>SUM(D111)</f>
        <v>14190</v>
      </c>
      <c r="E112" s="657">
        <f>SUM(E111)</f>
        <v>14190</v>
      </c>
      <c r="F112" s="1086">
        <f t="shared" si="1"/>
        <v>1</v>
      </c>
    </row>
    <row r="113" spans="1:6" ht="12" customHeight="1">
      <c r="A113" s="119">
        <v>1240</v>
      </c>
      <c r="B113" s="232" t="s">
        <v>231</v>
      </c>
      <c r="C113" s="672">
        <f>C114+C115</f>
        <v>8150</v>
      </c>
      <c r="D113" s="672">
        <f>D114+D115</f>
        <v>7862</v>
      </c>
      <c r="E113" s="672">
        <f>E114+E115</f>
        <v>7862</v>
      </c>
      <c r="F113" s="834">
        <f t="shared" si="1"/>
        <v>1</v>
      </c>
    </row>
    <row r="114" spans="1:6" ht="12" customHeight="1">
      <c r="A114" s="124">
        <v>1241</v>
      </c>
      <c r="B114" s="122" t="s">
        <v>99</v>
      </c>
      <c r="C114" s="654">
        <v>8000</v>
      </c>
      <c r="D114" s="1049">
        <v>7852</v>
      </c>
      <c r="E114" s="1049">
        <v>7852</v>
      </c>
      <c r="F114" s="833">
        <f t="shared" si="1"/>
        <v>1</v>
      </c>
    </row>
    <row r="115" spans="1:6" ht="12" customHeight="1">
      <c r="A115" s="124">
        <v>1242</v>
      </c>
      <c r="B115" s="122" t="s">
        <v>100</v>
      </c>
      <c r="C115" s="654">
        <v>150</v>
      </c>
      <c r="D115" s="1049">
        <v>10</v>
      </c>
      <c r="E115" s="1049">
        <v>10</v>
      </c>
      <c r="F115" s="833">
        <f t="shared" si="1"/>
        <v>1</v>
      </c>
    </row>
    <row r="116" spans="1:6" ht="12" customHeight="1">
      <c r="A116" s="124">
        <v>1250</v>
      </c>
      <c r="B116" s="194" t="s">
        <v>232</v>
      </c>
      <c r="C116" s="654">
        <v>15000</v>
      </c>
      <c r="D116" s="654">
        <v>13457</v>
      </c>
      <c r="E116" s="654">
        <v>13457</v>
      </c>
      <c r="F116" s="833">
        <f t="shared" si="1"/>
        <v>1</v>
      </c>
    </row>
    <row r="117" spans="1:6" ht="12" customHeight="1">
      <c r="A117" s="124">
        <v>1255</v>
      </c>
      <c r="B117" s="122" t="s">
        <v>235</v>
      </c>
      <c r="C117" s="654"/>
      <c r="D117" s="654"/>
      <c r="E117" s="654"/>
      <c r="F117" s="833"/>
    </row>
    <row r="118" spans="1:6" ht="12" customHeight="1">
      <c r="A118" s="124">
        <v>1260</v>
      </c>
      <c r="B118" s="122" t="s">
        <v>236</v>
      </c>
      <c r="C118" s="654">
        <v>6250</v>
      </c>
      <c r="D118" s="1049">
        <v>4645</v>
      </c>
      <c r="E118" s="1049">
        <v>4645</v>
      </c>
      <c r="F118" s="833">
        <f t="shared" si="1"/>
        <v>1</v>
      </c>
    </row>
    <row r="119" spans="1:6" ht="12" customHeight="1">
      <c r="A119" s="124">
        <v>1261</v>
      </c>
      <c r="B119" s="126" t="s">
        <v>237</v>
      </c>
      <c r="C119" s="654"/>
      <c r="D119" s="654"/>
      <c r="E119" s="654"/>
      <c r="F119" s="833"/>
    </row>
    <row r="120" spans="1:6" ht="12" customHeight="1">
      <c r="A120" s="124">
        <v>1262</v>
      </c>
      <c r="B120" s="121" t="s">
        <v>486</v>
      </c>
      <c r="C120" s="654">
        <v>5</v>
      </c>
      <c r="D120" s="654">
        <v>5</v>
      </c>
      <c r="E120" s="654">
        <v>10</v>
      </c>
      <c r="F120" s="833">
        <f t="shared" si="1"/>
        <v>2</v>
      </c>
    </row>
    <row r="121" spans="1:6" ht="12" customHeight="1" thickBot="1">
      <c r="A121" s="129">
        <v>1270</v>
      </c>
      <c r="B121" s="130" t="s">
        <v>238</v>
      </c>
      <c r="C121" s="656">
        <v>1000</v>
      </c>
      <c r="D121" s="656">
        <v>1000</v>
      </c>
      <c r="E121" s="656">
        <v>2717</v>
      </c>
      <c r="F121" s="842">
        <f t="shared" si="1"/>
        <v>2.717</v>
      </c>
    </row>
    <row r="122" spans="1:6" ht="16.5" customHeight="1" thickBot="1">
      <c r="A122" s="141"/>
      <c r="B122" s="178" t="s">
        <v>364</v>
      </c>
      <c r="C122" s="673">
        <f>SUM(C113+C116+C118+C120+C117+C121)</f>
        <v>30405</v>
      </c>
      <c r="D122" s="673">
        <f>SUM(D113+D116+D118+D120+D117+D121)</f>
        <v>26969</v>
      </c>
      <c r="E122" s="673">
        <f>SUM(E113+E116+E118+E120+E117+E121)</f>
        <v>28691</v>
      </c>
      <c r="F122" s="1086">
        <f t="shared" si="1"/>
        <v>1.0638510882865513</v>
      </c>
    </row>
    <row r="123" spans="1:6" ht="12" customHeight="1">
      <c r="A123" s="139"/>
      <c r="B123" s="120"/>
      <c r="C123" s="669"/>
      <c r="D123" s="669"/>
      <c r="E123" s="669"/>
      <c r="F123" s="834"/>
    </row>
    <row r="124" spans="1:6" ht="12" customHeight="1" thickBot="1">
      <c r="A124" s="140">
        <v>1280</v>
      </c>
      <c r="B124" s="147" t="s">
        <v>239</v>
      </c>
      <c r="C124" s="674"/>
      <c r="D124" s="674"/>
      <c r="E124" s="674"/>
      <c r="F124" s="835"/>
    </row>
    <row r="125" spans="1:6" ht="15.75" customHeight="1" thickBot="1">
      <c r="A125" s="132"/>
      <c r="B125" s="231" t="s">
        <v>240</v>
      </c>
      <c r="C125" s="675"/>
      <c r="D125" s="675"/>
      <c r="E125" s="675"/>
      <c r="F125" s="1086"/>
    </row>
    <row r="126" spans="1:6" ht="15.75" customHeight="1" thickBot="1">
      <c r="A126" s="132"/>
      <c r="B126" s="213"/>
      <c r="C126" s="675"/>
      <c r="D126" s="675"/>
      <c r="E126" s="675"/>
      <c r="F126" s="1086"/>
    </row>
    <row r="127" spans="1:6" ht="15.75" customHeight="1" thickBot="1">
      <c r="A127" s="132"/>
      <c r="B127" s="234" t="s">
        <v>71</v>
      </c>
      <c r="C127" s="676">
        <f>SUM(C122+C125+C112)</f>
        <v>42077</v>
      </c>
      <c r="D127" s="676">
        <f>SUM(D122+D125+D112)</f>
        <v>41159</v>
      </c>
      <c r="E127" s="676">
        <f>SUM(E122+E125+E112)</f>
        <v>42881</v>
      </c>
      <c r="F127" s="1086">
        <f t="shared" si="1"/>
        <v>1.041837751160135</v>
      </c>
    </row>
    <row r="128" spans="1:6" ht="13.5" customHeight="1">
      <c r="A128" s="119"/>
      <c r="B128" s="213"/>
      <c r="C128" s="669"/>
      <c r="D128" s="669"/>
      <c r="E128" s="669"/>
      <c r="F128" s="834"/>
    </row>
    <row r="129" spans="1:6" ht="12" customHeight="1">
      <c r="A129" s="124">
        <v>1285</v>
      </c>
      <c r="B129" s="122" t="s">
        <v>241</v>
      </c>
      <c r="C129" s="670"/>
      <c r="D129" s="670"/>
      <c r="E129" s="670"/>
      <c r="F129" s="287"/>
    </row>
    <row r="130" spans="1:6" ht="12" customHeight="1" thickBot="1">
      <c r="A130" s="124">
        <v>1286</v>
      </c>
      <c r="B130" s="122" t="s">
        <v>492</v>
      </c>
      <c r="C130" s="677"/>
      <c r="D130" s="677"/>
      <c r="E130" s="677"/>
      <c r="F130" s="835"/>
    </row>
    <row r="131" spans="1:6" ht="16.5" customHeight="1" thickBot="1">
      <c r="A131" s="132"/>
      <c r="B131" s="178" t="s">
        <v>465</v>
      </c>
      <c r="C131" s="675"/>
      <c r="D131" s="675"/>
      <c r="E131" s="675"/>
      <c r="F131" s="1086"/>
    </row>
    <row r="132" spans="1:6" ht="12.75" customHeight="1">
      <c r="A132" s="139"/>
      <c r="B132" s="233"/>
      <c r="C132" s="669"/>
      <c r="D132" s="669"/>
      <c r="E132" s="669"/>
      <c r="F132" s="834"/>
    </row>
    <row r="133" spans="1:6" ht="12.75" customHeight="1" thickBot="1">
      <c r="A133" s="129">
        <v>1290</v>
      </c>
      <c r="B133" s="130" t="s">
        <v>255</v>
      </c>
      <c r="C133" s="656"/>
      <c r="D133" s="656"/>
      <c r="E133" s="656">
        <v>20</v>
      </c>
      <c r="F133" s="835"/>
    </row>
    <row r="134" spans="1:6" ht="16.5" customHeight="1" thickBot="1">
      <c r="A134" s="141"/>
      <c r="B134" s="231" t="s">
        <v>246</v>
      </c>
      <c r="C134" s="679"/>
      <c r="D134" s="679"/>
      <c r="E134" s="679">
        <f>SUM(E133)</f>
        <v>20</v>
      </c>
      <c r="F134" s="1086"/>
    </row>
    <row r="135" spans="1:6" ht="9" customHeight="1">
      <c r="A135" s="139"/>
      <c r="B135" s="233"/>
      <c r="C135" s="678"/>
      <c r="D135" s="678"/>
      <c r="E135" s="678"/>
      <c r="F135" s="834"/>
    </row>
    <row r="136" spans="1:6" ht="12.75" customHeight="1">
      <c r="A136" s="117"/>
      <c r="B136" s="127" t="s">
        <v>467</v>
      </c>
      <c r="C136" s="670"/>
      <c r="D136" s="670"/>
      <c r="E136" s="670"/>
      <c r="F136" s="287"/>
    </row>
    <row r="137" spans="1:6" ht="13.5" customHeight="1" thickBot="1">
      <c r="A137" s="129">
        <v>1291</v>
      </c>
      <c r="B137" s="822" t="s">
        <v>69</v>
      </c>
      <c r="C137" s="656">
        <v>8000</v>
      </c>
      <c r="D137" s="1048">
        <v>7537</v>
      </c>
      <c r="E137" s="1048">
        <v>7537</v>
      </c>
      <c r="F137" s="842">
        <f t="shared" si="1"/>
        <v>1</v>
      </c>
    </row>
    <row r="138" spans="1:6" ht="16.5" customHeight="1" thickBot="1">
      <c r="A138" s="132"/>
      <c r="B138" s="178" t="s">
        <v>253</v>
      </c>
      <c r="C138" s="679">
        <f>SUM(C137)</f>
        <v>8000</v>
      </c>
      <c r="D138" s="679">
        <f>SUM(D137)</f>
        <v>7537</v>
      </c>
      <c r="E138" s="679">
        <f>SUM(E137)</f>
        <v>7537</v>
      </c>
      <c r="F138" s="1086">
        <f t="shared" si="1"/>
        <v>1</v>
      </c>
    </row>
    <row r="139" spans="1:6" ht="12.75" customHeight="1">
      <c r="A139" s="139"/>
      <c r="B139" s="233"/>
      <c r="C139" s="680"/>
      <c r="D139" s="680"/>
      <c r="E139" s="680"/>
      <c r="F139" s="834"/>
    </row>
    <row r="140" spans="1:6" ht="12.75" customHeight="1">
      <c r="A140" s="124">
        <v>1292</v>
      </c>
      <c r="B140" s="122" t="s">
        <v>468</v>
      </c>
      <c r="C140" s="654"/>
      <c r="D140" s="654">
        <v>230755</v>
      </c>
      <c r="E140" s="654">
        <v>230755</v>
      </c>
      <c r="F140" s="833">
        <f t="shared" si="1"/>
        <v>1</v>
      </c>
    </row>
    <row r="141" spans="1:6" ht="12.75" customHeight="1" thickBot="1">
      <c r="A141" s="124">
        <v>1293</v>
      </c>
      <c r="B141" s="122" t="s">
        <v>505</v>
      </c>
      <c r="C141" s="792">
        <v>1901255</v>
      </c>
      <c r="D141" s="792">
        <v>1813863</v>
      </c>
      <c r="E141" s="792">
        <v>1807453</v>
      </c>
      <c r="F141" s="842">
        <f t="shared" si="1"/>
        <v>0.9964661057643273</v>
      </c>
    </row>
    <row r="142" spans="1:6" ht="17.25" customHeight="1" thickBot="1">
      <c r="A142" s="132"/>
      <c r="B142" s="178" t="s">
        <v>48</v>
      </c>
      <c r="C142" s="679">
        <f>SUM(C140:C141)</f>
        <v>1901255</v>
      </c>
      <c r="D142" s="679">
        <f>SUM(D140:D141)</f>
        <v>2044618</v>
      </c>
      <c r="E142" s="679">
        <f>SUM(E140:E141)</f>
        <v>2038208</v>
      </c>
      <c r="F142" s="1086">
        <f t="shared" si="1"/>
        <v>0.9968649400523717</v>
      </c>
    </row>
    <row r="143" spans="1:6" ht="12" customHeight="1">
      <c r="A143" s="139"/>
      <c r="B143" s="200"/>
      <c r="C143" s="680"/>
      <c r="D143" s="680"/>
      <c r="E143" s="680"/>
      <c r="F143" s="834"/>
    </row>
    <row r="144" spans="1:6" ht="12" customHeight="1" thickBot="1">
      <c r="A144" s="124">
        <v>1294</v>
      </c>
      <c r="B144" s="122" t="s">
        <v>469</v>
      </c>
      <c r="C144" s="792"/>
      <c r="D144" s="792">
        <v>50834</v>
      </c>
      <c r="E144" s="792">
        <v>50834</v>
      </c>
      <c r="F144" s="842">
        <f>SUM(E144/D144)</f>
        <v>1</v>
      </c>
    </row>
    <row r="145" spans="1:6" ht="17.25" customHeight="1" thickBot="1">
      <c r="A145" s="132"/>
      <c r="B145" s="241" t="s">
        <v>254</v>
      </c>
      <c r="C145" s="679"/>
      <c r="D145" s="679">
        <f>SUM(D144)</f>
        <v>50834</v>
      </c>
      <c r="E145" s="679">
        <f>SUM(E144)</f>
        <v>50834</v>
      </c>
      <c r="F145" s="1086">
        <f>SUM(E145/D145)</f>
        <v>1</v>
      </c>
    </row>
    <row r="146" spans="1:6" ht="12" customHeight="1" thickBot="1">
      <c r="A146" s="132"/>
      <c r="B146" s="123"/>
      <c r="C146" s="682"/>
      <c r="D146" s="682"/>
      <c r="E146" s="682"/>
      <c r="F146" s="1086"/>
    </row>
    <row r="147" spans="1:6" ht="18" customHeight="1" thickBot="1">
      <c r="A147" s="132"/>
      <c r="B147" s="236" t="s">
        <v>361</v>
      </c>
      <c r="C147" s="673">
        <f>SUM(C145+C142+C127+C134+C138)</f>
        <v>1951332</v>
      </c>
      <c r="D147" s="673">
        <f>SUM(D145+D142+D127+D134+D138)</f>
        <v>2144148</v>
      </c>
      <c r="E147" s="673">
        <f>SUM(E145+E142+E127+E134+E138)</f>
        <v>2139480</v>
      </c>
      <c r="F147" s="843">
        <f>SUM(E147/D147)</f>
        <v>0.9978229114781256</v>
      </c>
    </row>
    <row r="148" spans="1:6" s="107" customFormat="1" ht="12">
      <c r="A148" s="137"/>
      <c r="B148" s="138"/>
      <c r="C148" s="683"/>
      <c r="D148" s="683"/>
      <c r="E148" s="683"/>
      <c r="F148" s="834"/>
    </row>
    <row r="149" spans="1:7" s="107" customFormat="1" ht="15">
      <c r="A149" s="125"/>
      <c r="B149" s="217" t="s">
        <v>326</v>
      </c>
      <c r="C149" s="684"/>
      <c r="D149" s="684"/>
      <c r="E149" s="684"/>
      <c r="F149" s="287"/>
      <c r="G149" s="300"/>
    </row>
    <row r="150" spans="1:6" s="107" customFormat="1" ht="15">
      <c r="A150" s="125"/>
      <c r="B150" s="217"/>
      <c r="C150" s="684"/>
      <c r="D150" s="684"/>
      <c r="E150" s="684"/>
      <c r="F150" s="287"/>
    </row>
    <row r="151" spans="1:6" s="107" customFormat="1" ht="12">
      <c r="A151" s="124">
        <v>1301</v>
      </c>
      <c r="B151" s="122" t="s">
        <v>220</v>
      </c>
      <c r="C151" s="685"/>
      <c r="D151" s="685"/>
      <c r="E151" s="685"/>
      <c r="F151" s="287"/>
    </row>
    <row r="152" spans="1:6" s="107" customFormat="1" ht="12.75" thickBot="1">
      <c r="A152" s="129">
        <v>1302</v>
      </c>
      <c r="B152" s="130" t="s">
        <v>458</v>
      </c>
      <c r="C152" s="686"/>
      <c r="D152" s="686"/>
      <c r="E152" s="686"/>
      <c r="F152" s="835"/>
    </row>
    <row r="153" spans="1:6" s="107" customFormat="1" ht="12.75" thickBot="1">
      <c r="A153" s="132"/>
      <c r="B153" s="131" t="s">
        <v>466</v>
      </c>
      <c r="C153" s="679"/>
      <c r="D153" s="679"/>
      <c r="E153" s="679"/>
      <c r="F153" s="1086"/>
    </row>
    <row r="154" spans="1:6" s="107" customFormat="1" ht="12">
      <c r="A154" s="119"/>
      <c r="B154" s="118"/>
      <c r="C154" s="683"/>
      <c r="D154" s="683"/>
      <c r="E154" s="683"/>
      <c r="F154" s="834"/>
    </row>
    <row r="155" spans="1:6" s="107" customFormat="1" ht="12.75">
      <c r="A155" s="117"/>
      <c r="B155" s="614" t="s">
        <v>193</v>
      </c>
      <c r="C155" s="659"/>
      <c r="D155" s="659"/>
      <c r="E155" s="659"/>
      <c r="F155" s="287"/>
    </row>
    <row r="156" spans="1:6" s="107" customFormat="1" ht="12.75" thickBot="1">
      <c r="A156" s="129">
        <v>1305</v>
      </c>
      <c r="B156" s="613" t="s">
        <v>9</v>
      </c>
      <c r="C156" s="565">
        <v>20000</v>
      </c>
      <c r="D156" s="565">
        <v>17971</v>
      </c>
      <c r="E156" s="565">
        <v>17971</v>
      </c>
      <c r="F156" s="842">
        <f>SUM(E156/D156)</f>
        <v>1</v>
      </c>
    </row>
    <row r="157" spans="1:6" s="107" customFormat="1" ht="15.75" thickBot="1">
      <c r="A157" s="140"/>
      <c r="B157" s="615" t="s">
        <v>230</v>
      </c>
      <c r="C157" s="687">
        <f>SUM(C156)</f>
        <v>20000</v>
      </c>
      <c r="D157" s="687">
        <f>SUM(D156)</f>
        <v>17971</v>
      </c>
      <c r="E157" s="687">
        <f>SUM(E156)</f>
        <v>17971</v>
      </c>
      <c r="F157" s="843">
        <f>SUM(E157/D157)</f>
        <v>1</v>
      </c>
    </row>
    <row r="158" spans="1:6" s="107" customFormat="1" ht="12">
      <c r="A158" s="119"/>
      <c r="B158" s="118"/>
      <c r="C158" s="683"/>
      <c r="D158" s="683"/>
      <c r="E158" s="683"/>
      <c r="F158" s="834"/>
    </row>
    <row r="159" spans="1:6" s="107" customFormat="1" ht="12">
      <c r="A159" s="117">
        <v>1310</v>
      </c>
      <c r="B159" s="232" t="s">
        <v>231</v>
      </c>
      <c r="C159" s="659"/>
      <c r="D159" s="659"/>
      <c r="E159" s="659">
        <v>99</v>
      </c>
      <c r="F159" s="287"/>
    </row>
    <row r="160" spans="1:6" s="107" customFormat="1" ht="12">
      <c r="A160" s="124">
        <v>1311</v>
      </c>
      <c r="B160" s="122" t="s">
        <v>99</v>
      </c>
      <c r="C160" s="688"/>
      <c r="D160" s="688"/>
      <c r="E160" s="688">
        <v>99</v>
      </c>
      <c r="F160" s="287"/>
    </row>
    <row r="161" spans="1:6" s="107" customFormat="1" ht="12">
      <c r="A161" s="124">
        <v>1312</v>
      </c>
      <c r="B161" s="122" t="s">
        <v>100</v>
      </c>
      <c r="C161" s="688"/>
      <c r="D161" s="688"/>
      <c r="E161" s="688"/>
      <c r="F161" s="287"/>
    </row>
    <row r="162" spans="1:6" s="107" customFormat="1" ht="12">
      <c r="A162" s="124">
        <v>1320</v>
      </c>
      <c r="B162" s="194" t="s">
        <v>232</v>
      </c>
      <c r="C162" s="685"/>
      <c r="D162" s="685"/>
      <c r="E162" s="685">
        <v>420</v>
      </c>
      <c r="F162" s="287"/>
    </row>
    <row r="163" spans="1:6" s="107" customFormat="1" ht="12">
      <c r="A163" s="124">
        <v>1321</v>
      </c>
      <c r="B163" s="122" t="s">
        <v>235</v>
      </c>
      <c r="C163" s="685"/>
      <c r="D163" s="685"/>
      <c r="E163" s="685"/>
      <c r="F163" s="287"/>
    </row>
    <row r="164" spans="1:6" s="107" customFormat="1" ht="12">
      <c r="A164" s="124">
        <v>1322</v>
      </c>
      <c r="B164" s="122" t="s">
        <v>236</v>
      </c>
      <c r="C164" s="685"/>
      <c r="D164" s="685"/>
      <c r="E164" s="685">
        <v>65</v>
      </c>
      <c r="F164" s="287"/>
    </row>
    <row r="165" spans="1:6" s="107" customFormat="1" ht="12">
      <c r="A165" s="124">
        <v>1323</v>
      </c>
      <c r="B165" s="126" t="s">
        <v>237</v>
      </c>
      <c r="C165" s="685"/>
      <c r="D165" s="685"/>
      <c r="E165" s="685"/>
      <c r="F165" s="287"/>
    </row>
    <row r="166" spans="1:6" s="107" customFormat="1" ht="12">
      <c r="A166" s="124">
        <v>1324</v>
      </c>
      <c r="B166" s="121" t="s">
        <v>486</v>
      </c>
      <c r="C166" s="685"/>
      <c r="D166" s="685"/>
      <c r="E166" s="685">
        <v>1</v>
      </c>
      <c r="F166" s="287"/>
    </row>
    <row r="167" spans="1:6" s="107" customFormat="1" ht="12.75" thickBot="1">
      <c r="A167" s="129">
        <v>1325</v>
      </c>
      <c r="B167" s="130" t="s">
        <v>238</v>
      </c>
      <c r="C167" s="689"/>
      <c r="D167" s="689"/>
      <c r="E167" s="689">
        <v>200</v>
      </c>
      <c r="F167" s="835"/>
    </row>
    <row r="168" spans="1:6" s="107" customFormat="1" ht="15.75" thickBot="1">
      <c r="A168" s="141"/>
      <c r="B168" s="178" t="s">
        <v>364</v>
      </c>
      <c r="C168" s="679"/>
      <c r="D168" s="679"/>
      <c r="E168" s="679">
        <f>SUM(E160:E167)</f>
        <v>785</v>
      </c>
      <c r="F168" s="1086"/>
    </row>
    <row r="169" spans="1:6" s="107" customFormat="1" ht="12">
      <c r="A169" s="139"/>
      <c r="B169" s="120"/>
      <c r="C169" s="669"/>
      <c r="D169" s="669"/>
      <c r="E169" s="669"/>
      <c r="F169" s="834"/>
    </row>
    <row r="170" spans="1:6" s="107" customFormat="1" ht="12.75" thickBot="1">
      <c r="A170" s="140">
        <v>1330</v>
      </c>
      <c r="B170" s="147" t="s">
        <v>239</v>
      </c>
      <c r="C170" s="674"/>
      <c r="D170" s="674"/>
      <c r="E170" s="674"/>
      <c r="F170" s="835"/>
    </row>
    <row r="171" spans="1:6" s="107" customFormat="1" ht="15.75" thickBot="1">
      <c r="A171" s="132"/>
      <c r="B171" s="231" t="s">
        <v>240</v>
      </c>
      <c r="C171" s="675"/>
      <c r="D171" s="675"/>
      <c r="E171" s="675"/>
      <c r="F171" s="1086"/>
    </row>
    <row r="172" spans="1:6" s="107" customFormat="1" ht="15.75" thickBot="1">
      <c r="A172" s="132"/>
      <c r="B172" s="213"/>
      <c r="C172" s="690"/>
      <c r="D172" s="690"/>
      <c r="E172" s="690"/>
      <c r="F172" s="1086"/>
    </row>
    <row r="173" spans="1:6" s="107" customFormat="1" ht="16.5" thickBot="1">
      <c r="A173" s="132"/>
      <c r="B173" s="234" t="s">
        <v>71</v>
      </c>
      <c r="C173" s="676">
        <f>SUM(C157+C168)</f>
        <v>20000</v>
      </c>
      <c r="D173" s="676">
        <f>SUM(D157+D168)</f>
        <v>17971</v>
      </c>
      <c r="E173" s="676">
        <f>SUM(E157+E168)</f>
        <v>18756</v>
      </c>
      <c r="F173" s="1086">
        <f>SUM(E173/D173)</f>
        <v>1.0436814868399087</v>
      </c>
    </row>
    <row r="174" spans="1:6" s="107" customFormat="1" ht="15">
      <c r="A174" s="119"/>
      <c r="B174" s="213"/>
      <c r="C174" s="669"/>
      <c r="D174" s="669"/>
      <c r="E174" s="669"/>
      <c r="F174" s="834"/>
    </row>
    <row r="175" spans="1:6" s="107" customFormat="1" ht="12">
      <c r="A175" s="124">
        <v>1335</v>
      </c>
      <c r="B175" s="122" t="s">
        <v>241</v>
      </c>
      <c r="C175" s="670"/>
      <c r="D175" s="670"/>
      <c r="E175" s="670"/>
      <c r="F175" s="287"/>
    </row>
    <row r="176" spans="1:6" s="107" customFormat="1" ht="12.75" thickBot="1">
      <c r="A176" s="124">
        <v>1336</v>
      </c>
      <c r="B176" s="122" t="s">
        <v>494</v>
      </c>
      <c r="C176" s="677"/>
      <c r="D176" s="677"/>
      <c r="E176" s="677"/>
      <c r="F176" s="835"/>
    </row>
    <row r="177" spans="1:6" s="107" customFormat="1" ht="15.75" thickBot="1">
      <c r="A177" s="132"/>
      <c r="B177" s="178" t="s">
        <v>465</v>
      </c>
      <c r="C177" s="675"/>
      <c r="D177" s="675"/>
      <c r="E177" s="675"/>
      <c r="F177" s="1086"/>
    </row>
    <row r="178" spans="1:6" s="107" customFormat="1" ht="12.75" thickBot="1">
      <c r="A178" s="142">
        <v>1340</v>
      </c>
      <c r="B178" s="249" t="s">
        <v>255</v>
      </c>
      <c r="C178" s="675"/>
      <c r="D178" s="675"/>
      <c r="E178" s="675"/>
      <c r="F178" s="1086"/>
    </row>
    <row r="179" spans="1:6" s="107" customFormat="1" ht="15.75" thickBot="1">
      <c r="A179" s="141"/>
      <c r="B179" s="231" t="s">
        <v>246</v>
      </c>
      <c r="C179" s="690"/>
      <c r="D179" s="690"/>
      <c r="E179" s="690"/>
      <c r="F179" s="1086"/>
    </row>
    <row r="180" spans="1:6" s="107" customFormat="1" ht="12">
      <c r="A180" s="1005"/>
      <c r="B180" s="128"/>
      <c r="C180" s="671"/>
      <c r="D180" s="671"/>
      <c r="E180" s="671"/>
      <c r="F180" s="834"/>
    </row>
    <row r="181" spans="1:6" s="107" customFormat="1" ht="12.75" thickBot="1">
      <c r="A181" s="129">
        <v>1345</v>
      </c>
      <c r="B181" s="130" t="s">
        <v>252</v>
      </c>
      <c r="C181" s="674"/>
      <c r="D181" s="674"/>
      <c r="E181" s="674"/>
      <c r="F181" s="835"/>
    </row>
    <row r="182" spans="1:6" s="107" customFormat="1" ht="15.75" thickBot="1">
      <c r="A182" s="141"/>
      <c r="B182" s="231" t="s">
        <v>253</v>
      </c>
      <c r="C182" s="690"/>
      <c r="D182" s="690"/>
      <c r="E182" s="690"/>
      <c r="F182" s="1086"/>
    </row>
    <row r="183" spans="1:6" s="107" customFormat="1" ht="15">
      <c r="A183" s="139"/>
      <c r="B183" s="233"/>
      <c r="C183" s="680"/>
      <c r="D183" s="680"/>
      <c r="E183" s="680"/>
      <c r="F183" s="834"/>
    </row>
    <row r="184" spans="1:6" s="107" customFormat="1" ht="12">
      <c r="A184" s="124">
        <v>1350</v>
      </c>
      <c r="B184" s="122" t="s">
        <v>468</v>
      </c>
      <c r="C184" s="654"/>
      <c r="D184" s="654">
        <v>42001</v>
      </c>
      <c r="E184" s="654">
        <v>42001</v>
      </c>
      <c r="F184" s="833">
        <f>SUM(E184/D184)</f>
        <v>1</v>
      </c>
    </row>
    <row r="185" spans="1:6" s="107" customFormat="1" ht="12">
      <c r="A185" s="124">
        <v>1351</v>
      </c>
      <c r="B185" s="122" t="s">
        <v>505</v>
      </c>
      <c r="C185" s="654">
        <v>698998</v>
      </c>
      <c r="D185" s="654">
        <v>719379</v>
      </c>
      <c r="E185" s="654">
        <v>691865</v>
      </c>
      <c r="F185" s="833">
        <f>SUM(E185/D185)</f>
        <v>0.9617531231798537</v>
      </c>
    </row>
    <row r="186" spans="1:6" s="107" customFormat="1" ht="12.75" thickBot="1">
      <c r="A186" s="140">
        <v>1352</v>
      </c>
      <c r="B186" s="128" t="s">
        <v>483</v>
      </c>
      <c r="C186" s="681"/>
      <c r="D186" s="681">
        <v>474</v>
      </c>
      <c r="E186" s="681">
        <v>474</v>
      </c>
      <c r="F186" s="842">
        <f>SUM(E186/D186)</f>
        <v>1</v>
      </c>
    </row>
    <row r="187" spans="1:6" s="107" customFormat="1" ht="15.75" thickBot="1">
      <c r="A187" s="132"/>
      <c r="B187" s="178" t="s">
        <v>48</v>
      </c>
      <c r="C187" s="679">
        <f>SUM(C184:C186)</f>
        <v>698998</v>
      </c>
      <c r="D187" s="679">
        <f>SUM(D184:D186)</f>
        <v>761854</v>
      </c>
      <c r="E187" s="679">
        <f>SUM(E184:E186)</f>
        <v>734340</v>
      </c>
      <c r="F187" s="1086">
        <f>SUM(E187/D187)</f>
        <v>0.9638854688693634</v>
      </c>
    </row>
    <row r="188" spans="1:6" s="107" customFormat="1" ht="12">
      <c r="A188" s="139"/>
      <c r="B188" s="200"/>
      <c r="C188" s="680"/>
      <c r="D188" s="680"/>
      <c r="E188" s="680"/>
      <c r="F188" s="834"/>
    </row>
    <row r="189" spans="1:6" s="107" customFormat="1" ht="12.75" thickBot="1">
      <c r="A189" s="124">
        <v>1355</v>
      </c>
      <c r="B189" s="122" t="s">
        <v>469</v>
      </c>
      <c r="C189" s="792"/>
      <c r="D189" s="792">
        <v>14500</v>
      </c>
      <c r="E189" s="792">
        <v>14500</v>
      </c>
      <c r="F189" s="842">
        <f>SUM(E189/D189)</f>
        <v>1</v>
      </c>
    </row>
    <row r="190" spans="1:6" s="107" customFormat="1" ht="15.75" thickBot="1">
      <c r="A190" s="132"/>
      <c r="B190" s="241" t="s">
        <v>254</v>
      </c>
      <c r="C190" s="679"/>
      <c r="D190" s="679">
        <f>SUM(D189)</f>
        <v>14500</v>
      </c>
      <c r="E190" s="679">
        <f>SUM(E189)</f>
        <v>14500</v>
      </c>
      <c r="F190" s="1086">
        <f>SUM(E190/D190)</f>
        <v>1</v>
      </c>
    </row>
    <row r="191" spans="1:6" s="107" customFormat="1" ht="12.75" thickBot="1">
      <c r="A191" s="132"/>
      <c r="B191" s="123"/>
      <c r="C191" s="682"/>
      <c r="D191" s="682"/>
      <c r="E191" s="682"/>
      <c r="F191" s="1086"/>
    </row>
    <row r="192" spans="1:6" s="107" customFormat="1" ht="16.5" thickBot="1">
      <c r="A192" s="132"/>
      <c r="B192" s="236" t="s">
        <v>73</v>
      </c>
      <c r="C192" s="781">
        <f>SUM(C190+C187+C173)</f>
        <v>718998</v>
      </c>
      <c r="D192" s="781">
        <f>SUM(D190+D187+D173)</f>
        <v>794325</v>
      </c>
      <c r="E192" s="781">
        <f>SUM(E190+E187+E173)</f>
        <v>767596</v>
      </c>
      <c r="F192" s="1086">
        <f>SUM(E192/D192)</f>
        <v>0.9663500456362321</v>
      </c>
    </row>
    <row r="193" spans="1:6" s="107" customFormat="1" ht="12" customHeight="1">
      <c r="A193" s="139"/>
      <c r="B193" s="242"/>
      <c r="C193" s="684"/>
      <c r="D193" s="684"/>
      <c r="E193" s="684"/>
      <c r="F193" s="834"/>
    </row>
    <row r="194" spans="1:6" s="107" customFormat="1" ht="15" customHeight="1">
      <c r="A194" s="117"/>
      <c r="B194" s="239" t="s">
        <v>52</v>
      </c>
      <c r="C194" s="653"/>
      <c r="D194" s="653"/>
      <c r="E194" s="653"/>
      <c r="F194" s="287"/>
    </row>
    <row r="195" spans="1:6" s="107" customFormat="1" ht="12.75" customHeight="1">
      <c r="A195" s="117"/>
      <c r="B195" s="243"/>
      <c r="C195" s="653"/>
      <c r="D195" s="653"/>
      <c r="E195" s="653"/>
      <c r="F195" s="287"/>
    </row>
    <row r="196" spans="1:6" s="107" customFormat="1" ht="12">
      <c r="A196" s="124">
        <v>1400</v>
      </c>
      <c r="B196" s="122" t="s">
        <v>220</v>
      </c>
      <c r="C196" s="670"/>
      <c r="D196" s="670"/>
      <c r="E196" s="670"/>
      <c r="F196" s="287"/>
    </row>
    <row r="197" spans="1:6" s="107" customFormat="1" ht="12.75" thickBot="1">
      <c r="A197" s="129">
        <v>1401</v>
      </c>
      <c r="B197" s="130" t="s">
        <v>458</v>
      </c>
      <c r="C197" s="663">
        <f>SUM('2.mell'!C610)</f>
        <v>8812</v>
      </c>
      <c r="D197" s="663">
        <f>SUM('2.mell'!D610)</f>
        <v>44872</v>
      </c>
      <c r="E197" s="663">
        <f>SUM('2.mell'!E610)</f>
        <v>44872</v>
      </c>
      <c r="F197" s="842">
        <f aca="true" t="shared" si="2" ref="F197:F206">SUM(E197/D197)</f>
        <v>1</v>
      </c>
    </row>
    <row r="198" spans="1:6" s="107" customFormat="1" ht="12.75" thickBot="1">
      <c r="A198" s="132"/>
      <c r="B198" s="131" t="s">
        <v>466</v>
      </c>
      <c r="C198" s="657">
        <f>SUM(C197)</f>
        <v>8812</v>
      </c>
      <c r="D198" s="657">
        <f>SUM(D197)</f>
        <v>44872</v>
      </c>
      <c r="E198" s="657">
        <f>SUM(E197)</f>
        <v>44872</v>
      </c>
      <c r="F198" s="1086">
        <f t="shared" si="2"/>
        <v>1</v>
      </c>
    </row>
    <row r="199" spans="1:6" s="107" customFormat="1" ht="12">
      <c r="A199" s="137">
        <v>1409</v>
      </c>
      <c r="B199" s="128" t="s">
        <v>444</v>
      </c>
      <c r="C199" s="826">
        <f>SUM('2.mell'!C612)</f>
        <v>0</v>
      </c>
      <c r="D199" s="826">
        <f>SUM('2.mell'!D612)</f>
        <v>66</v>
      </c>
      <c r="E199" s="826">
        <f>SUM('2.mell'!E612)</f>
        <v>66</v>
      </c>
      <c r="F199" s="834">
        <f t="shared" si="2"/>
        <v>1</v>
      </c>
    </row>
    <row r="200" spans="1:6" s="107" customFormat="1" ht="12">
      <c r="A200" s="119">
        <v>1410</v>
      </c>
      <c r="B200" s="232" t="s">
        <v>231</v>
      </c>
      <c r="C200" s="684">
        <f>SUM(C201:C202)</f>
        <v>78886</v>
      </c>
      <c r="D200" s="684">
        <f>SUM(D201:D202)</f>
        <v>80159</v>
      </c>
      <c r="E200" s="684">
        <f>SUM(E201:E202)</f>
        <v>80159</v>
      </c>
      <c r="F200" s="287">
        <f t="shared" si="2"/>
        <v>1</v>
      </c>
    </row>
    <row r="201" spans="1:6" s="107" customFormat="1" ht="12">
      <c r="A201" s="124">
        <v>1411</v>
      </c>
      <c r="B201" s="122" t="s">
        <v>99</v>
      </c>
      <c r="C201" s="654">
        <f>SUM('2.mell'!C614)</f>
        <v>41971</v>
      </c>
      <c r="D201" s="654">
        <f>SUM('2.mell'!D614)</f>
        <v>45724</v>
      </c>
      <c r="E201" s="654">
        <f>SUM('2.mell'!E614)</f>
        <v>45724</v>
      </c>
      <c r="F201" s="833">
        <f t="shared" si="2"/>
        <v>1</v>
      </c>
    </row>
    <row r="202" spans="1:6" s="107" customFormat="1" ht="12">
      <c r="A202" s="124">
        <v>1412</v>
      </c>
      <c r="B202" s="122" t="s">
        <v>100</v>
      </c>
      <c r="C202" s="654">
        <f>SUM('2.mell'!C615)</f>
        <v>36915</v>
      </c>
      <c r="D202" s="654">
        <f>SUM('2.mell'!D615)</f>
        <v>34435</v>
      </c>
      <c r="E202" s="654">
        <f>SUM('2.mell'!E615)</f>
        <v>34435</v>
      </c>
      <c r="F202" s="833">
        <f t="shared" si="2"/>
        <v>1</v>
      </c>
    </row>
    <row r="203" spans="1:6" s="107" customFormat="1" ht="12">
      <c r="A203" s="124">
        <v>1420</v>
      </c>
      <c r="B203" s="194" t="s">
        <v>232</v>
      </c>
      <c r="C203" s="654">
        <f>SUM('2.mell'!C616)</f>
        <v>8225</v>
      </c>
      <c r="D203" s="654">
        <f>SUM('2.mell'!D616)</f>
        <v>14799</v>
      </c>
      <c r="E203" s="654">
        <f>SUM('2.mell'!E616)</f>
        <v>14799</v>
      </c>
      <c r="F203" s="833">
        <f t="shared" si="2"/>
        <v>1</v>
      </c>
    </row>
    <row r="204" spans="1:6" s="107" customFormat="1" ht="12">
      <c r="A204" s="124">
        <v>1421</v>
      </c>
      <c r="B204" s="122" t="s">
        <v>235</v>
      </c>
      <c r="C204" s="654">
        <f>SUM('2.mell'!C617)</f>
        <v>178375</v>
      </c>
      <c r="D204" s="654">
        <f>SUM('2.mell'!D617)</f>
        <v>195161</v>
      </c>
      <c r="E204" s="654">
        <f>SUM('2.mell'!E617)</f>
        <v>195161</v>
      </c>
      <c r="F204" s="833">
        <f t="shared" si="2"/>
        <v>1</v>
      </c>
    </row>
    <row r="205" spans="1:6" s="107" customFormat="1" ht="12">
      <c r="A205" s="124">
        <v>1422</v>
      </c>
      <c r="B205" s="122" t="s">
        <v>236</v>
      </c>
      <c r="C205" s="654">
        <f>SUM('2.mell'!C618)</f>
        <v>68879</v>
      </c>
      <c r="D205" s="654">
        <f>SUM('2.mell'!D618)</f>
        <v>72409</v>
      </c>
      <c r="E205" s="654">
        <f>SUM('2.mell'!E618)</f>
        <v>72409</v>
      </c>
      <c r="F205" s="833">
        <f t="shared" si="2"/>
        <v>1</v>
      </c>
    </row>
    <row r="206" spans="1:6" s="107" customFormat="1" ht="12">
      <c r="A206" s="124">
        <v>1423</v>
      </c>
      <c r="B206" s="126" t="s">
        <v>237</v>
      </c>
      <c r="C206" s="654">
        <f>SUM('2.mell'!C619)</f>
        <v>0</v>
      </c>
      <c r="D206" s="654">
        <f>SUM('2.mell'!D619)</f>
        <v>12215</v>
      </c>
      <c r="E206" s="654">
        <f>SUM('2.mell'!E619)</f>
        <v>12215</v>
      </c>
      <c r="F206" s="833">
        <f t="shared" si="2"/>
        <v>1</v>
      </c>
    </row>
    <row r="207" spans="1:6" s="107" customFormat="1" ht="12">
      <c r="A207" s="124">
        <v>1424</v>
      </c>
      <c r="B207" s="121" t="s">
        <v>486</v>
      </c>
      <c r="C207" s="654">
        <f>SUM('2.mell'!C620)</f>
        <v>0</v>
      </c>
      <c r="D207" s="654">
        <f>SUM('2.mell'!D620)</f>
        <v>27</v>
      </c>
      <c r="E207" s="654">
        <f>SUM('2.mell'!E620)</f>
        <v>27</v>
      </c>
      <c r="F207" s="833">
        <f aca="true" t="shared" si="3" ref="F207:F270">SUM(E207/D207)</f>
        <v>1</v>
      </c>
    </row>
    <row r="208" spans="1:6" s="107" customFormat="1" ht="12.75" thickBot="1">
      <c r="A208" s="129">
        <v>1425</v>
      </c>
      <c r="B208" s="130" t="s">
        <v>238</v>
      </c>
      <c r="C208" s="654">
        <f>SUM('2.mell'!C621)</f>
        <v>0</v>
      </c>
      <c r="D208" s="654">
        <f>SUM('2.mell'!D621)</f>
        <v>6567</v>
      </c>
      <c r="E208" s="654">
        <f>SUM('2.mell'!E621)</f>
        <v>6568</v>
      </c>
      <c r="F208" s="842">
        <f t="shared" si="3"/>
        <v>1.0001522765341861</v>
      </c>
    </row>
    <row r="209" spans="1:6" s="107" customFormat="1" ht="15.75" thickBot="1">
      <c r="A209" s="141"/>
      <c r="B209" s="178" t="s">
        <v>364</v>
      </c>
      <c r="C209" s="679">
        <f>SUM(C200+C203+C205+C204+C208+C206+C199)</f>
        <v>334365</v>
      </c>
      <c r="D209" s="679">
        <f>SUM(D200+D203+D205+D204+D208+D206+D199+D207)</f>
        <v>381403</v>
      </c>
      <c r="E209" s="679">
        <f>SUM(E200+E203+E205+E204+E208+E206+E199+E207)</f>
        <v>381404</v>
      </c>
      <c r="F209" s="1086">
        <f t="shared" si="3"/>
        <v>1.0000026218986218</v>
      </c>
    </row>
    <row r="210" spans="1:6" s="107" customFormat="1" ht="12">
      <c r="A210" s="139"/>
      <c r="B210" s="120"/>
      <c r="C210" s="669"/>
      <c r="D210" s="669"/>
      <c r="E210" s="669"/>
      <c r="F210" s="834"/>
    </row>
    <row r="211" spans="1:6" s="107" customFormat="1" ht="12.75" thickBot="1">
      <c r="A211" s="140">
        <v>1430</v>
      </c>
      <c r="B211" s="147" t="s">
        <v>239</v>
      </c>
      <c r="C211" s="674"/>
      <c r="D211" s="792">
        <f>SUM('2.mell'!D623)</f>
        <v>1084</v>
      </c>
      <c r="E211" s="792">
        <f>SUM('2.mell'!E623)</f>
        <v>1084</v>
      </c>
      <c r="F211" s="842">
        <f t="shared" si="3"/>
        <v>1</v>
      </c>
    </row>
    <row r="212" spans="1:6" s="107" customFormat="1" ht="15.75" thickBot="1">
      <c r="A212" s="132"/>
      <c r="B212" s="231" t="s">
        <v>240</v>
      </c>
      <c r="C212" s="675"/>
      <c r="D212" s="679">
        <f>SUM(D211)</f>
        <v>1084</v>
      </c>
      <c r="E212" s="679">
        <f>SUM(E211)</f>
        <v>1084</v>
      </c>
      <c r="F212" s="1086">
        <f t="shared" si="3"/>
        <v>1</v>
      </c>
    </row>
    <row r="213" spans="1:6" s="107" customFormat="1" ht="12" customHeight="1" thickBot="1">
      <c r="A213" s="132"/>
      <c r="B213" s="213"/>
      <c r="C213" s="675"/>
      <c r="D213" s="675"/>
      <c r="E213" s="675"/>
      <c r="F213" s="1086"/>
    </row>
    <row r="214" spans="1:6" s="107" customFormat="1" ht="16.5" thickBot="1">
      <c r="A214" s="132"/>
      <c r="B214" s="234" t="s">
        <v>71</v>
      </c>
      <c r="C214" s="676">
        <f>SUM(C209+C212+C198)</f>
        <v>343177</v>
      </c>
      <c r="D214" s="676">
        <f>SUM(D209+D212+D198)</f>
        <v>427359</v>
      </c>
      <c r="E214" s="676">
        <f>SUM(E209+E212+E198)</f>
        <v>427360</v>
      </c>
      <c r="F214" s="1086">
        <f t="shared" si="3"/>
        <v>1.0000023399530606</v>
      </c>
    </row>
    <row r="215" spans="1:6" s="107" customFormat="1" ht="10.5" customHeight="1">
      <c r="A215" s="119"/>
      <c r="B215" s="784"/>
      <c r="C215" s="669"/>
      <c r="D215" s="669"/>
      <c r="E215" s="669"/>
      <c r="F215" s="834"/>
    </row>
    <row r="216" spans="1:6" s="107" customFormat="1" ht="12">
      <c r="A216" s="124">
        <v>1435</v>
      </c>
      <c r="B216" s="122" t="s">
        <v>241</v>
      </c>
      <c r="C216" s="670"/>
      <c r="D216" s="670"/>
      <c r="E216" s="670"/>
      <c r="F216" s="287"/>
    </row>
    <row r="217" spans="1:6" s="107" customFormat="1" ht="12.75" thickBot="1">
      <c r="A217" s="124">
        <v>1436</v>
      </c>
      <c r="B217" s="122" t="s">
        <v>470</v>
      </c>
      <c r="C217" s="792">
        <f>SUM('2.mell'!C626)</f>
        <v>0</v>
      </c>
      <c r="D217" s="792">
        <f>SUM('2.mell'!D626)</f>
        <v>1885</v>
      </c>
      <c r="E217" s="792">
        <f>SUM('2.mell'!E626)</f>
        <v>1885</v>
      </c>
      <c r="F217" s="842">
        <f t="shared" si="3"/>
        <v>1</v>
      </c>
    </row>
    <row r="218" spans="1:6" s="107" customFormat="1" ht="15.75" thickBot="1">
      <c r="A218" s="132"/>
      <c r="B218" s="178" t="s">
        <v>465</v>
      </c>
      <c r="C218" s="679">
        <f>SUM(C217)</f>
        <v>0</v>
      </c>
      <c r="D218" s="679">
        <f>SUM(D217)</f>
        <v>1885</v>
      </c>
      <c r="E218" s="679">
        <f>SUM(E217)</f>
        <v>1885</v>
      </c>
      <c r="F218" s="1086">
        <f t="shared" si="3"/>
        <v>1</v>
      </c>
    </row>
    <row r="219" spans="1:6" s="107" customFormat="1" ht="9.75" customHeight="1">
      <c r="A219" s="139"/>
      <c r="B219" s="233"/>
      <c r="C219" s="669"/>
      <c r="D219" s="669"/>
      <c r="E219" s="669"/>
      <c r="F219" s="834"/>
    </row>
    <row r="220" spans="1:6" s="107" customFormat="1" ht="12.75" thickBot="1">
      <c r="A220" s="129">
        <v>1440</v>
      </c>
      <c r="B220" s="130" t="s">
        <v>255</v>
      </c>
      <c r="C220" s="656">
        <f>SUM('2.mell'!C627)</f>
        <v>0</v>
      </c>
      <c r="D220" s="656">
        <f>SUM('2.mell'!D627)</f>
        <v>0</v>
      </c>
      <c r="E220" s="656">
        <f>SUM('2.mell'!E627)</f>
        <v>0</v>
      </c>
      <c r="F220" s="835"/>
    </row>
    <row r="221" spans="1:6" s="107" customFormat="1" ht="15.75" thickBot="1">
      <c r="A221" s="141"/>
      <c r="B221" s="231" t="s">
        <v>246</v>
      </c>
      <c r="C221" s="679">
        <f>SUM(C220)</f>
        <v>0</v>
      </c>
      <c r="D221" s="679">
        <f>SUM(D220)</f>
        <v>0</v>
      </c>
      <c r="E221" s="679">
        <f>SUM(E220)</f>
        <v>0</v>
      </c>
      <c r="F221" s="1086"/>
    </row>
    <row r="222" spans="1:6" s="107" customFormat="1" ht="15">
      <c r="A222" s="139"/>
      <c r="B222" s="233"/>
      <c r="C222" s="669"/>
      <c r="D222" s="669"/>
      <c r="E222" s="669"/>
      <c r="F222" s="834"/>
    </row>
    <row r="223" spans="1:6" s="107" customFormat="1" ht="12.75" thickBot="1">
      <c r="A223" s="215">
        <v>1445</v>
      </c>
      <c r="B223" s="134" t="s">
        <v>252</v>
      </c>
      <c r="C223" s="792">
        <f>SUM('2.mell'!C624)</f>
        <v>0</v>
      </c>
      <c r="D223" s="792"/>
      <c r="E223" s="792"/>
      <c r="F223" s="835"/>
    </row>
    <row r="224" spans="1:6" s="107" customFormat="1" ht="15.75" thickBot="1">
      <c r="A224" s="132"/>
      <c r="B224" s="178" t="s">
        <v>253</v>
      </c>
      <c r="C224" s="679">
        <f>SUM(C223)</f>
        <v>0</v>
      </c>
      <c r="D224" s="679"/>
      <c r="E224" s="679"/>
      <c r="F224" s="1086"/>
    </row>
    <row r="225" spans="1:6" s="107" customFormat="1" ht="15">
      <c r="A225" s="139"/>
      <c r="B225" s="233"/>
      <c r="C225" s="680"/>
      <c r="D225" s="680"/>
      <c r="E225" s="680"/>
      <c r="F225" s="834"/>
    </row>
    <row r="226" spans="1:6" s="107" customFormat="1" ht="12">
      <c r="A226" s="124">
        <v>1450</v>
      </c>
      <c r="B226" s="122" t="s">
        <v>468</v>
      </c>
      <c r="C226" s="654">
        <f>SUM('2.mell'!C629)</f>
        <v>0</v>
      </c>
      <c r="D226" s="654">
        <f>SUM('2.mell'!D629)</f>
        <v>31711</v>
      </c>
      <c r="E226" s="654">
        <f>SUM('2.mell'!E629)</f>
        <v>31711</v>
      </c>
      <c r="F226" s="833">
        <f t="shared" si="3"/>
        <v>1</v>
      </c>
    </row>
    <row r="227" spans="1:6" s="107" customFormat="1" ht="12.75" thickBot="1">
      <c r="A227" s="140">
        <v>1451</v>
      </c>
      <c r="B227" s="128" t="s">
        <v>505</v>
      </c>
      <c r="C227" s="681">
        <f>SUM('2.mell'!C630+'2.mell'!C631)</f>
        <v>3978656</v>
      </c>
      <c r="D227" s="681">
        <f>SUM('2.mell'!D630+'2.mell'!D631)</f>
        <v>4180801</v>
      </c>
      <c r="E227" s="681">
        <f>SUM('2.mell'!E630+'2.mell'!E631)</f>
        <v>3898955</v>
      </c>
      <c r="F227" s="833">
        <f t="shared" si="3"/>
        <v>0.9325856456693347</v>
      </c>
    </row>
    <row r="228" spans="1:6" s="107" customFormat="1" ht="15.75" thickBot="1">
      <c r="A228" s="132"/>
      <c r="B228" s="178" t="s">
        <v>48</v>
      </c>
      <c r="C228" s="679">
        <f>SUM(C226:C227)</f>
        <v>3978656</v>
      </c>
      <c r="D228" s="679">
        <f>SUM(D226:D227)</f>
        <v>4212512</v>
      </c>
      <c r="E228" s="679">
        <f>SUM(E226:E227)</f>
        <v>3930666</v>
      </c>
      <c r="F228" s="835">
        <f t="shared" si="3"/>
        <v>0.9330931282807028</v>
      </c>
    </row>
    <row r="229" spans="1:6" s="145" customFormat="1" ht="13.5" customHeight="1">
      <c r="A229" s="139"/>
      <c r="B229" s="200"/>
      <c r="C229" s="680"/>
      <c r="D229" s="680"/>
      <c r="E229" s="680"/>
      <c r="F229" s="834"/>
    </row>
    <row r="230" spans="1:6" s="145" customFormat="1" ht="13.5" thickBot="1">
      <c r="A230" s="124">
        <v>1455</v>
      </c>
      <c r="B230" s="122" t="s">
        <v>469</v>
      </c>
      <c r="C230" s="654">
        <f>SUM('2.mell'!C634)</f>
        <v>0</v>
      </c>
      <c r="D230" s="654">
        <f>SUM('2.mell'!D634)</f>
        <v>524</v>
      </c>
      <c r="E230" s="654">
        <f>SUM('2.mell'!E634)</f>
        <v>524</v>
      </c>
      <c r="F230" s="842">
        <f t="shared" si="3"/>
        <v>1</v>
      </c>
    </row>
    <row r="231" spans="1:6" s="107" customFormat="1" ht="15.75" thickBot="1">
      <c r="A231" s="132"/>
      <c r="B231" s="241" t="s">
        <v>254</v>
      </c>
      <c r="C231" s="679">
        <f>SUM(C230)</f>
        <v>0</v>
      </c>
      <c r="D231" s="679">
        <f>SUM(D230)</f>
        <v>524</v>
      </c>
      <c r="E231" s="679">
        <f>SUM(E230)</f>
        <v>524</v>
      </c>
      <c r="F231" s="1086">
        <f t="shared" si="3"/>
        <v>1</v>
      </c>
    </row>
    <row r="232" spans="1:6" s="107" customFormat="1" ht="12.75" thickBot="1">
      <c r="A232" s="132"/>
      <c r="B232" s="123"/>
      <c r="C232" s="682"/>
      <c r="D232" s="682"/>
      <c r="E232" s="682"/>
      <c r="F232" s="1086"/>
    </row>
    <row r="233" spans="1:6" s="107" customFormat="1" ht="16.5" thickBot="1">
      <c r="A233" s="132"/>
      <c r="B233" s="236" t="s">
        <v>53</v>
      </c>
      <c r="C233" s="781">
        <f>SUM(C231+C228+C214+C224+C218+C221)</f>
        <v>4321833</v>
      </c>
      <c r="D233" s="781">
        <f>SUM(D231+D228+D214+D224+D218+D221)</f>
        <v>4642280</v>
      </c>
      <c r="E233" s="781">
        <f>SUM(E231+E228+E214+E224+E218+E221)</f>
        <v>4360435</v>
      </c>
      <c r="F233" s="1086">
        <f t="shared" si="3"/>
        <v>0.9392873760307435</v>
      </c>
    </row>
    <row r="234" spans="1:6" s="145" customFormat="1" ht="12.75">
      <c r="A234" s="144"/>
      <c r="B234" s="167"/>
      <c r="C234" s="691"/>
      <c r="D234" s="691"/>
      <c r="E234" s="691"/>
      <c r="F234" s="834"/>
    </row>
    <row r="235" spans="1:6" s="145" customFormat="1" ht="17.25" customHeight="1">
      <c r="A235" s="146"/>
      <c r="B235" s="239" t="s">
        <v>362</v>
      </c>
      <c r="C235" s="692"/>
      <c r="D235" s="692"/>
      <c r="E235" s="692"/>
      <c r="F235" s="287"/>
    </row>
    <row r="236" spans="1:6" s="145" customFormat="1" ht="12.75">
      <c r="A236" s="146"/>
      <c r="B236" s="111"/>
      <c r="C236" s="692"/>
      <c r="D236" s="692"/>
      <c r="E236" s="692"/>
      <c r="F236" s="287"/>
    </row>
    <row r="237" spans="1:6" s="145" customFormat="1" ht="12.75">
      <c r="A237" s="124">
        <v>1500</v>
      </c>
      <c r="B237" s="122" t="s">
        <v>216</v>
      </c>
      <c r="C237" s="655">
        <f>SUM(C10)</f>
        <v>1701515</v>
      </c>
      <c r="D237" s="655">
        <f>SUM(D10)</f>
        <v>1978771</v>
      </c>
      <c r="E237" s="732">
        <f>SUM(E10)</f>
        <v>1978771</v>
      </c>
      <c r="F237" s="833">
        <f t="shared" si="3"/>
        <v>1</v>
      </c>
    </row>
    <row r="238" spans="1:6" s="145" customFormat="1" ht="12.75">
      <c r="A238" s="124">
        <v>1501</v>
      </c>
      <c r="B238" s="122" t="s">
        <v>220</v>
      </c>
      <c r="C238" s="655">
        <f>SUM(C17)</f>
        <v>0</v>
      </c>
      <c r="D238" s="655">
        <f>SUM(D17)</f>
        <v>108</v>
      </c>
      <c r="E238" s="732">
        <f>SUM(E17)</f>
        <v>108</v>
      </c>
      <c r="F238" s="833">
        <f t="shared" si="3"/>
        <v>1</v>
      </c>
    </row>
    <row r="239" spans="1:6" s="145" customFormat="1" ht="13.5" thickBot="1">
      <c r="A239" s="129">
        <v>1502</v>
      </c>
      <c r="B239" s="130" t="s">
        <v>458</v>
      </c>
      <c r="C239" s="655">
        <f>SUM(C197+C18+C111+C152)</f>
        <v>20484</v>
      </c>
      <c r="D239" s="655">
        <f>SUM(D197+D18+D111+D152)</f>
        <v>72542</v>
      </c>
      <c r="E239" s="732">
        <f>SUM(E197+E18+E111+E152)</f>
        <v>74242</v>
      </c>
      <c r="F239" s="842">
        <f t="shared" si="3"/>
        <v>1.0234346998979902</v>
      </c>
    </row>
    <row r="240" spans="1:6" s="145" customFormat="1" ht="13.5" thickBot="1">
      <c r="A240" s="132"/>
      <c r="B240" s="135" t="s">
        <v>459</v>
      </c>
      <c r="C240" s="693">
        <f>SUM(C237:C239)</f>
        <v>1721999</v>
      </c>
      <c r="D240" s="693">
        <f>SUM(D237:D239)</f>
        <v>2051421</v>
      </c>
      <c r="E240" s="1489">
        <f>SUM(E237:E239)</f>
        <v>2053121</v>
      </c>
      <c r="F240" s="1086">
        <f t="shared" si="3"/>
        <v>1.0008286938663493</v>
      </c>
    </row>
    <row r="241" spans="1:6" s="145" customFormat="1" ht="12.75">
      <c r="A241" s="125">
        <v>1510</v>
      </c>
      <c r="B241" s="126" t="s">
        <v>223</v>
      </c>
      <c r="C241" s="694">
        <f>SUM(C21)</f>
        <v>3630000</v>
      </c>
      <c r="D241" s="694">
        <f>SUM(D21)</f>
        <v>3630000</v>
      </c>
      <c r="E241" s="1487">
        <f>SUM(E21)</f>
        <v>3785727</v>
      </c>
      <c r="F241" s="1087">
        <f t="shared" si="3"/>
        <v>1.0429</v>
      </c>
    </row>
    <row r="242" spans="1:6" s="145" customFormat="1" ht="12.75">
      <c r="A242" s="124">
        <v>1511</v>
      </c>
      <c r="B242" s="126" t="s">
        <v>224</v>
      </c>
      <c r="C242" s="655">
        <f>SUM(C24)</f>
        <v>4629284</v>
      </c>
      <c r="D242" s="655">
        <f>SUM(D24)</f>
        <v>4629284</v>
      </c>
      <c r="E242" s="732">
        <f>SUM(E24)</f>
        <v>5021566</v>
      </c>
      <c r="F242" s="833">
        <f t="shared" si="3"/>
        <v>1.084739238292574</v>
      </c>
    </row>
    <row r="243" spans="1:6" s="145" customFormat="1" ht="13.5" thickBot="1">
      <c r="A243" s="129">
        <v>1514</v>
      </c>
      <c r="B243" s="130" t="s">
        <v>193</v>
      </c>
      <c r="C243" s="695">
        <f>SUM(C28+C157)</f>
        <v>348560</v>
      </c>
      <c r="D243" s="695">
        <f>SUM(D28+D157)</f>
        <v>322335</v>
      </c>
      <c r="E243" s="1488">
        <f>SUM(E28+E157)</f>
        <v>342640</v>
      </c>
      <c r="F243" s="842">
        <f t="shared" si="3"/>
        <v>1.0629934695270449</v>
      </c>
    </row>
    <row r="244" spans="1:6" s="145" customFormat="1" ht="13.5" thickBot="1">
      <c r="A244" s="132"/>
      <c r="B244" s="244" t="s">
        <v>230</v>
      </c>
      <c r="C244" s="693">
        <f>SUM(C241:C243)</f>
        <v>8607844</v>
      </c>
      <c r="D244" s="693">
        <f>SUM(D241:D243)</f>
        <v>8581619</v>
      </c>
      <c r="E244" s="1489">
        <f>SUM(E241:E243)</f>
        <v>9149933</v>
      </c>
      <c r="F244" s="1086">
        <f t="shared" si="3"/>
        <v>1.0662245667163737</v>
      </c>
    </row>
    <row r="245" spans="1:6" s="145" customFormat="1" ht="12.75">
      <c r="A245" s="125">
        <v>1519</v>
      </c>
      <c r="B245" s="210" t="s">
        <v>444</v>
      </c>
      <c r="C245" s="694">
        <f>SUM(C199)</f>
        <v>0</v>
      </c>
      <c r="D245" s="694">
        <f>SUM(D199)</f>
        <v>66</v>
      </c>
      <c r="E245" s="1487">
        <f>SUM(E199)</f>
        <v>66</v>
      </c>
      <c r="F245" s="1087">
        <f t="shared" si="3"/>
        <v>1</v>
      </c>
    </row>
    <row r="246" spans="1:6" s="145" customFormat="1" ht="12.75">
      <c r="A246" s="125">
        <v>1520</v>
      </c>
      <c r="B246" s="210" t="s">
        <v>231</v>
      </c>
      <c r="C246" s="694">
        <f>SUM(C41+C113+C159+C200)</f>
        <v>1633436</v>
      </c>
      <c r="D246" s="694">
        <f>SUM(D41+D113+D159+D200)</f>
        <v>1627192</v>
      </c>
      <c r="E246" s="1487">
        <f>SUM(E41+E113+E159+E200)</f>
        <v>1769610</v>
      </c>
      <c r="F246" s="833">
        <f t="shared" si="3"/>
        <v>1.0875237833027693</v>
      </c>
    </row>
    <row r="247" spans="1:6" s="145" customFormat="1" ht="12.75">
      <c r="A247" s="124">
        <v>1521</v>
      </c>
      <c r="B247" s="194" t="s">
        <v>232</v>
      </c>
      <c r="C247" s="655">
        <f>SUM(C50+C116+C162+C203)</f>
        <v>220225</v>
      </c>
      <c r="D247" s="655">
        <f>SUM(D50+D116+D162+D203)</f>
        <v>224359</v>
      </c>
      <c r="E247" s="732">
        <f>SUM(E50+E116+E162+E203)</f>
        <v>225500</v>
      </c>
      <c r="F247" s="833">
        <f t="shared" si="3"/>
        <v>1.0050855994187886</v>
      </c>
    </row>
    <row r="248" spans="1:6" s="145" customFormat="1" ht="12.75">
      <c r="A248" s="570">
        <v>1522</v>
      </c>
      <c r="B248" s="567" t="s">
        <v>366</v>
      </c>
      <c r="C248" s="655">
        <f>SUM(C54)</f>
        <v>0</v>
      </c>
      <c r="D248" s="655">
        <f>SUM(D54)</f>
        <v>0</v>
      </c>
      <c r="E248" s="732">
        <f>SUM(E54)</f>
        <v>0</v>
      </c>
      <c r="F248" s="833"/>
    </row>
    <row r="249" spans="1:6" s="145" customFormat="1" ht="12.75">
      <c r="A249" s="124">
        <v>1523</v>
      </c>
      <c r="B249" s="122" t="s">
        <v>235</v>
      </c>
      <c r="C249" s="655">
        <f>SUM(C117+C163+C204+C55)</f>
        <v>178375</v>
      </c>
      <c r="D249" s="655">
        <f>SUM(D117+D163+D204+D55)</f>
        <v>195161</v>
      </c>
      <c r="E249" s="655">
        <f>SUM(E117+E163+E204+E55)</f>
        <v>195161</v>
      </c>
      <c r="F249" s="833">
        <f t="shared" si="3"/>
        <v>1</v>
      </c>
    </row>
    <row r="250" spans="1:6" s="145" customFormat="1" ht="12.75">
      <c r="A250" s="124">
        <v>1524</v>
      </c>
      <c r="B250" s="122" t="s">
        <v>236</v>
      </c>
      <c r="C250" s="655">
        <f>SUM(C56+C118+C164+C205)</f>
        <v>545847</v>
      </c>
      <c r="D250" s="655">
        <f>SUM(D56+D118+D164+D205)</f>
        <v>545653</v>
      </c>
      <c r="E250" s="655">
        <f>SUM(E56+E118+E164+E205)</f>
        <v>585344</v>
      </c>
      <c r="F250" s="833">
        <f t="shared" si="3"/>
        <v>1.0727403679627896</v>
      </c>
    </row>
    <row r="251" spans="1:6" s="145" customFormat="1" ht="12.75">
      <c r="A251" s="124">
        <v>1525</v>
      </c>
      <c r="B251" s="126" t="s">
        <v>237</v>
      </c>
      <c r="C251" s="655">
        <f aca="true" t="shared" si="4" ref="C251:E252">SUM(C60+C119+C165+C206)</f>
        <v>0</v>
      </c>
      <c r="D251" s="655">
        <f t="shared" si="4"/>
        <v>12215</v>
      </c>
      <c r="E251" s="655">
        <f t="shared" si="4"/>
        <v>12215</v>
      </c>
      <c r="F251" s="833">
        <f t="shared" si="3"/>
        <v>1</v>
      </c>
    </row>
    <row r="252" spans="1:6" s="145" customFormat="1" ht="12.75">
      <c r="A252" s="124">
        <v>1526</v>
      </c>
      <c r="B252" s="121" t="s">
        <v>486</v>
      </c>
      <c r="C252" s="655">
        <f t="shared" si="4"/>
        <v>15005</v>
      </c>
      <c r="D252" s="655">
        <f t="shared" si="4"/>
        <v>15032</v>
      </c>
      <c r="E252" s="655">
        <f t="shared" si="4"/>
        <v>15567</v>
      </c>
      <c r="F252" s="833">
        <f t="shared" si="3"/>
        <v>1.035590739755189</v>
      </c>
    </row>
    <row r="253" spans="1:6" s="145" customFormat="1" ht="13.5" thickBot="1">
      <c r="A253" s="129">
        <v>1528</v>
      </c>
      <c r="B253" s="130" t="s">
        <v>238</v>
      </c>
      <c r="C253" s="695">
        <f>SUM(C63+C121+C167+C208+C64)</f>
        <v>22000</v>
      </c>
      <c r="D253" s="695">
        <f>SUM(D63+D121+D167+D208+D64)</f>
        <v>51368</v>
      </c>
      <c r="E253" s="695">
        <f>SUM(E63+E121+E167+E208+E64)</f>
        <v>66112</v>
      </c>
      <c r="F253" s="842">
        <f t="shared" si="3"/>
        <v>1.2870269428437937</v>
      </c>
    </row>
    <row r="254" spans="1:6" s="145" customFormat="1" ht="13.5" thickBot="1">
      <c r="A254" s="132"/>
      <c r="B254" s="135" t="s">
        <v>364</v>
      </c>
      <c r="C254" s="693">
        <f>SUM(C245:C253)</f>
        <v>2614888</v>
      </c>
      <c r="D254" s="693">
        <f>SUM(D245:D253)</f>
        <v>2671046</v>
      </c>
      <c r="E254" s="693">
        <f>SUM(E245:E253)</f>
        <v>2869575</v>
      </c>
      <c r="F254" s="1086">
        <f t="shared" si="3"/>
        <v>1.074326312613111</v>
      </c>
    </row>
    <row r="255" spans="1:6" s="145" customFormat="1" ht="13.5" thickBot="1">
      <c r="A255" s="142">
        <v>1530</v>
      </c>
      <c r="B255" s="249" t="s">
        <v>239</v>
      </c>
      <c r="C255" s="696">
        <f>SUM(C67+C224)</f>
        <v>0</v>
      </c>
      <c r="D255" s="696">
        <f>SUM(D67+D224+D211)</f>
        <v>9189</v>
      </c>
      <c r="E255" s="696">
        <f>SUM(E67+E224+E211)</f>
        <v>9229</v>
      </c>
      <c r="F255" s="1421">
        <f t="shared" si="3"/>
        <v>1.004353030797693</v>
      </c>
    </row>
    <row r="256" spans="1:6" s="145" customFormat="1" ht="13.5" thickBot="1">
      <c r="A256" s="264"/>
      <c r="B256" s="247" t="s">
        <v>240</v>
      </c>
      <c r="C256" s="697">
        <f>SUM(C255)</f>
        <v>0</v>
      </c>
      <c r="D256" s="697">
        <f>SUM(D255)</f>
        <v>9189</v>
      </c>
      <c r="E256" s="1485">
        <f>SUM(E255)</f>
        <v>9229</v>
      </c>
      <c r="F256" s="1089">
        <f t="shared" si="3"/>
        <v>1.004353030797693</v>
      </c>
    </row>
    <row r="257" spans="1:6" s="145" customFormat="1" ht="17.25" thickBot="1" thickTop="1">
      <c r="A257" s="265"/>
      <c r="B257" s="246" t="s">
        <v>71</v>
      </c>
      <c r="C257" s="698">
        <f>SUM(C240+C244+C254+C256)</f>
        <v>12944731</v>
      </c>
      <c r="D257" s="698">
        <f>SUM(D240+D244+D254+D256)</f>
        <v>13313275</v>
      </c>
      <c r="E257" s="1486">
        <f>SUM(E240+E244+E254+E256)</f>
        <v>14081858</v>
      </c>
      <c r="F257" s="1088">
        <f t="shared" si="3"/>
        <v>1.057730573431406</v>
      </c>
    </row>
    <row r="258" spans="1:6" s="145" customFormat="1" ht="13.5" thickTop="1">
      <c r="A258" s="125">
        <v>1540</v>
      </c>
      <c r="B258" s="126" t="s">
        <v>241</v>
      </c>
      <c r="C258" s="694">
        <f aca="true" t="shared" si="5" ref="C258:E259">SUM(C72)</f>
        <v>50000</v>
      </c>
      <c r="D258" s="694">
        <f t="shared" si="5"/>
        <v>52680</v>
      </c>
      <c r="E258" s="1487">
        <f t="shared" si="5"/>
        <v>52680</v>
      </c>
      <c r="F258" s="849">
        <f t="shared" si="3"/>
        <v>1</v>
      </c>
    </row>
    <row r="259" spans="1:6" s="145" customFormat="1" ht="12.75">
      <c r="A259" s="124">
        <v>1541</v>
      </c>
      <c r="B259" s="122" t="s">
        <v>471</v>
      </c>
      <c r="C259" s="655">
        <f t="shared" si="5"/>
        <v>209034</v>
      </c>
      <c r="D259" s="655">
        <f t="shared" si="5"/>
        <v>209034</v>
      </c>
      <c r="E259" s="732">
        <f t="shared" si="5"/>
        <v>209034</v>
      </c>
      <c r="F259" s="833">
        <f t="shared" si="3"/>
        <v>1</v>
      </c>
    </row>
    <row r="260" spans="1:6" s="145" customFormat="1" ht="12.75">
      <c r="A260" s="124">
        <v>1542</v>
      </c>
      <c r="B260" s="122" t="s">
        <v>472</v>
      </c>
      <c r="C260" s="655">
        <f>SUM(C75)</f>
        <v>250000</v>
      </c>
      <c r="D260" s="655">
        <f>SUM(D75)</f>
        <v>0</v>
      </c>
      <c r="E260" s="732">
        <f>SUM(E75)</f>
        <v>0</v>
      </c>
      <c r="F260" s="287"/>
    </row>
    <row r="261" spans="1:6" s="145" customFormat="1" ht="13.5" thickBot="1">
      <c r="A261" s="129">
        <v>1543</v>
      </c>
      <c r="B261" s="130" t="s">
        <v>470</v>
      </c>
      <c r="C261" s="695">
        <f>SUM(C78+C217)</f>
        <v>280000</v>
      </c>
      <c r="D261" s="695">
        <f>SUM(D78+D217)</f>
        <v>285614</v>
      </c>
      <c r="E261" s="1488">
        <f>SUM(E78+E217)</f>
        <v>285614</v>
      </c>
      <c r="F261" s="842">
        <f t="shared" si="3"/>
        <v>1</v>
      </c>
    </row>
    <row r="262" spans="1:6" s="145" customFormat="1" ht="13.5" thickBot="1">
      <c r="A262" s="141"/>
      <c r="B262" s="586" t="s">
        <v>465</v>
      </c>
      <c r="C262" s="699">
        <f>SUM(C258:C261)</f>
        <v>789034</v>
      </c>
      <c r="D262" s="699">
        <f>SUM(D258:D261)</f>
        <v>547328</v>
      </c>
      <c r="E262" s="699">
        <f>SUM(E258:E261)</f>
        <v>547328</v>
      </c>
      <c r="F262" s="1086">
        <f t="shared" si="3"/>
        <v>1</v>
      </c>
    </row>
    <row r="263" spans="1:6" s="145" customFormat="1" ht="12.75">
      <c r="A263" s="125">
        <v>1550</v>
      </c>
      <c r="B263" s="126" t="s">
        <v>245</v>
      </c>
      <c r="C263" s="694">
        <f>SUM(C81)</f>
        <v>2444000</v>
      </c>
      <c r="D263" s="694">
        <f>SUM(D81)</f>
        <v>986958</v>
      </c>
      <c r="E263" s="694">
        <f>SUM(E81)</f>
        <v>1072880</v>
      </c>
      <c r="F263" s="849">
        <f t="shared" si="3"/>
        <v>1.0870574026453</v>
      </c>
    </row>
    <row r="264" spans="1:6" s="145" customFormat="1" ht="13.5" thickBot="1">
      <c r="A264" s="124">
        <v>1551</v>
      </c>
      <c r="B264" s="122" t="s">
        <v>255</v>
      </c>
      <c r="C264" s="655">
        <f>SUM(C220+C178+C133)</f>
        <v>0</v>
      </c>
      <c r="D264" s="655">
        <f>SUM(D220+D178+D133)</f>
        <v>0</v>
      </c>
      <c r="E264" s="655">
        <f>SUM(E220+E178+E133)</f>
        <v>20</v>
      </c>
      <c r="F264" s="835"/>
    </row>
    <row r="265" spans="1:6" s="145" customFormat="1" ht="13.5" thickBot="1">
      <c r="A265" s="132"/>
      <c r="B265" s="135" t="s">
        <v>246</v>
      </c>
      <c r="C265" s="693">
        <f>SUM(C263:C264)</f>
        <v>2444000</v>
      </c>
      <c r="D265" s="693">
        <f>SUM(D263:D264)</f>
        <v>986958</v>
      </c>
      <c r="E265" s="693">
        <f>SUM(E263:E264)</f>
        <v>1072900</v>
      </c>
      <c r="F265" s="843">
        <f t="shared" si="3"/>
        <v>1.087077666932129</v>
      </c>
    </row>
    <row r="266" spans="1:6" s="145" customFormat="1" ht="12.75">
      <c r="A266" s="125">
        <v>1560</v>
      </c>
      <c r="B266" s="138" t="s">
        <v>473</v>
      </c>
      <c r="C266" s="694">
        <f>SUM(C89+C137)</f>
        <v>23000</v>
      </c>
      <c r="D266" s="694">
        <f>SUM(D89+D137)</f>
        <v>22537</v>
      </c>
      <c r="E266" s="694">
        <f>SUM(E89+E137)</f>
        <v>24730</v>
      </c>
      <c r="F266" s="1087">
        <f t="shared" si="3"/>
        <v>1.0973066512845542</v>
      </c>
    </row>
    <row r="267" spans="1:6" s="145" customFormat="1" ht="12.75">
      <c r="A267" s="215">
        <v>1561</v>
      </c>
      <c r="B267" s="128" t="s">
        <v>252</v>
      </c>
      <c r="C267" s="701">
        <f>SUM(C92)</f>
        <v>235000</v>
      </c>
      <c r="D267" s="701">
        <f>SUM(D92)</f>
        <v>235000</v>
      </c>
      <c r="E267" s="701">
        <f>SUM(E92)</f>
        <v>235000</v>
      </c>
      <c r="F267" s="833">
        <f t="shared" si="3"/>
        <v>1</v>
      </c>
    </row>
    <row r="268" spans="1:6" s="145" customFormat="1" ht="13.5" thickBot="1">
      <c r="A268" s="565">
        <v>1562</v>
      </c>
      <c r="B268" s="566" t="s">
        <v>392</v>
      </c>
      <c r="C268" s="695">
        <f>C93</f>
        <v>0</v>
      </c>
      <c r="D268" s="695">
        <f>D93</f>
        <v>99520</v>
      </c>
      <c r="E268" s="695">
        <f>E93</f>
        <v>99520</v>
      </c>
      <c r="F268" s="842">
        <f t="shared" si="3"/>
        <v>1</v>
      </c>
    </row>
    <row r="269" spans="1:6" s="145" customFormat="1" ht="13.5" thickBot="1">
      <c r="A269" s="266"/>
      <c r="B269" s="245" t="s">
        <v>253</v>
      </c>
      <c r="C269" s="698">
        <f>SUM(C266:C268)</f>
        <v>258000</v>
      </c>
      <c r="D269" s="698">
        <f>SUM(D266:D268)</f>
        <v>357057</v>
      </c>
      <c r="E269" s="698">
        <f>SUM(E266:E268)</f>
        <v>359250</v>
      </c>
      <c r="F269" s="1089">
        <f t="shared" si="3"/>
        <v>1.0061418765071124</v>
      </c>
    </row>
    <row r="270" spans="1:6" s="145" customFormat="1" ht="17.25" thickBot="1" thickTop="1">
      <c r="A270" s="265"/>
      <c r="B270" s="248" t="s">
        <v>72</v>
      </c>
      <c r="C270" s="702">
        <f>SUM(C262+C265+C269)</f>
        <v>3491034</v>
      </c>
      <c r="D270" s="702">
        <f>SUM(D262+D265+D269)</f>
        <v>1891343</v>
      </c>
      <c r="E270" s="702">
        <f>SUM(E262+E265+E269)</f>
        <v>1979478</v>
      </c>
      <c r="F270" s="1088">
        <f t="shared" si="3"/>
        <v>1.0465991626056195</v>
      </c>
    </row>
    <row r="271" spans="1:6" s="145" customFormat="1" ht="13.5" thickTop="1">
      <c r="A271" s="125">
        <v>1570</v>
      </c>
      <c r="B271" s="126" t="s">
        <v>468</v>
      </c>
      <c r="C271" s="694">
        <f>SUM(C184+C140+C98+C226)</f>
        <v>108360</v>
      </c>
      <c r="D271" s="694">
        <f>SUM(D184+D140+D98+D226)</f>
        <v>3582547</v>
      </c>
      <c r="E271" s="694">
        <f>SUM(E184+E140+E98+E226)</f>
        <v>3582547</v>
      </c>
      <c r="F271" s="849">
        <f aca="true" t="shared" si="6" ref="F271:F279">SUM(E271/D271)</f>
        <v>1</v>
      </c>
    </row>
    <row r="272" spans="1:6" s="145" customFormat="1" ht="12.75">
      <c r="A272" s="124">
        <v>1571</v>
      </c>
      <c r="B272" s="122" t="s">
        <v>505</v>
      </c>
      <c r="C272" s="655">
        <f>SUM(C227+C185+C141)</f>
        <v>6578909</v>
      </c>
      <c r="D272" s="655">
        <f>SUM(D227+D185+D141)</f>
        <v>6714043</v>
      </c>
      <c r="E272" s="655">
        <f>SUM(E227+E185+E141)</f>
        <v>6398273</v>
      </c>
      <c r="F272" s="833">
        <f t="shared" si="6"/>
        <v>0.9529687254013715</v>
      </c>
    </row>
    <row r="273" spans="1:6" s="145" customFormat="1" ht="12.75">
      <c r="A273" s="124">
        <v>1572</v>
      </c>
      <c r="B273" s="122" t="s">
        <v>450</v>
      </c>
      <c r="C273" s="655">
        <v>2000000</v>
      </c>
      <c r="D273" s="655">
        <v>2000000</v>
      </c>
      <c r="E273" s="655">
        <v>2000000</v>
      </c>
      <c r="F273" s="833">
        <f t="shared" si="6"/>
        <v>1</v>
      </c>
    </row>
    <row r="274" spans="1:6" s="145" customFormat="1" ht="12.75">
      <c r="A274" s="124">
        <v>1573</v>
      </c>
      <c r="B274" s="122" t="s">
        <v>483</v>
      </c>
      <c r="C274" s="655"/>
      <c r="D274" s="655">
        <f>SUM(D186)</f>
        <v>474</v>
      </c>
      <c r="E274" s="655">
        <f>SUM(E186)</f>
        <v>474</v>
      </c>
      <c r="F274" s="833">
        <f t="shared" si="6"/>
        <v>1</v>
      </c>
    </row>
    <row r="275" spans="1:6" s="145" customFormat="1" ht="13.5" thickBot="1">
      <c r="A275" s="140">
        <v>1574</v>
      </c>
      <c r="B275" s="147" t="s">
        <v>487</v>
      </c>
      <c r="C275" s="700"/>
      <c r="D275" s="700">
        <f>SUM(D100)</f>
        <v>42784</v>
      </c>
      <c r="E275" s="700">
        <f>SUM(E100)</f>
        <v>42783</v>
      </c>
      <c r="F275" s="842">
        <f t="shared" si="6"/>
        <v>0.999976626776365</v>
      </c>
    </row>
    <row r="276" spans="1:6" s="145" customFormat="1" ht="15" thickBot="1">
      <c r="A276" s="132"/>
      <c r="B276" s="263" t="s">
        <v>65</v>
      </c>
      <c r="C276" s="693">
        <f>SUM(C271:C274)</f>
        <v>8687269</v>
      </c>
      <c r="D276" s="693">
        <f>SUM(D271:D275)</f>
        <v>12339848</v>
      </c>
      <c r="E276" s="693">
        <f>SUM(E271:E275)</f>
        <v>12024077</v>
      </c>
      <c r="F276" s="1090">
        <f t="shared" si="6"/>
        <v>0.9744104627544845</v>
      </c>
    </row>
    <row r="277" spans="1:6" s="145" customFormat="1" ht="12" customHeight="1" thickBot="1">
      <c r="A277" s="124">
        <v>1581</v>
      </c>
      <c r="B277" s="122" t="s">
        <v>468</v>
      </c>
      <c r="C277" s="655">
        <f>SUM(C103+C144+C189+C230)</f>
        <v>2130468</v>
      </c>
      <c r="D277" s="655">
        <f>SUM(D103+D144+D189+D231)</f>
        <v>2744866</v>
      </c>
      <c r="E277" s="655">
        <f>SUM(E103+E144+E189+E231)</f>
        <v>2744866</v>
      </c>
      <c r="F277" s="1091">
        <f t="shared" si="6"/>
        <v>1</v>
      </c>
    </row>
    <row r="278" spans="1:6" s="145" customFormat="1" ht="13.5" thickBot="1">
      <c r="A278" s="132"/>
      <c r="B278" s="176" t="s">
        <v>254</v>
      </c>
      <c r="C278" s="693">
        <f>SUM(C277:C277)</f>
        <v>2130468</v>
      </c>
      <c r="D278" s="693">
        <f>SUM(D277:D277)</f>
        <v>2744866</v>
      </c>
      <c r="E278" s="693">
        <f>SUM(E277:E277)</f>
        <v>2744866</v>
      </c>
      <c r="F278" s="843">
        <f t="shared" si="6"/>
        <v>1</v>
      </c>
    </row>
    <row r="279" spans="1:7" s="145" customFormat="1" ht="18.75" customHeight="1" thickBot="1">
      <c r="A279" s="132"/>
      <c r="B279" s="184" t="s">
        <v>436</v>
      </c>
      <c r="C279" s="703">
        <f>SUM(C257+C270+C277+C271+C273+C274)</f>
        <v>20674593</v>
      </c>
      <c r="D279" s="703">
        <f>SUM(D257+D270+D277+D271+D273+D274+D275)</f>
        <v>23575289</v>
      </c>
      <c r="E279" s="703">
        <f>SUM(E257+E270+E277+E271+E273+E274+E275)</f>
        <v>24432006</v>
      </c>
      <c r="F279" s="1090">
        <f t="shared" si="6"/>
        <v>1.0363396181484774</v>
      </c>
      <c r="G279" s="296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4" manualBreakCount="4">
    <brk id="47" max="255" man="1"/>
    <brk id="92" max="255" man="1"/>
    <brk id="134" max="255" man="1"/>
    <brk id="17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2" width="16.375" style="0" customWidth="1"/>
    <col min="3" max="3" width="15.625" style="0" customWidth="1"/>
    <col min="4" max="4" width="16.375" style="0" customWidth="1"/>
    <col min="5" max="5" width="16.125" style="0" customWidth="1"/>
    <col min="6" max="6" width="16.375" style="0" customWidth="1"/>
    <col min="7" max="7" width="15.25390625" style="0" customWidth="1"/>
    <col min="8" max="9" width="11.125" style="0" customWidth="1"/>
    <col min="10" max="10" width="11.875" style="0" customWidth="1"/>
    <col min="11" max="11" width="12.00390625" style="0" customWidth="1"/>
  </cols>
  <sheetData>
    <row r="2" spans="1:10" ht="12.75">
      <c r="A2" s="1708" t="s">
        <v>756</v>
      </c>
      <c r="B2" s="1708"/>
      <c r="C2" s="1708"/>
      <c r="D2" s="1708"/>
      <c r="E2" s="1708"/>
      <c r="F2" s="1708"/>
      <c r="G2" s="1708"/>
      <c r="H2" s="1708"/>
      <c r="I2" s="1708"/>
      <c r="J2" s="1708"/>
    </row>
    <row r="3" spans="1:10" ht="12.75">
      <c r="A3" s="1708" t="s">
        <v>1001</v>
      </c>
      <c r="B3" s="1708"/>
      <c r="C3" s="1708"/>
      <c r="D3" s="1708"/>
      <c r="E3" s="1708"/>
      <c r="F3" s="1708"/>
      <c r="G3" s="1708"/>
      <c r="H3" s="1708"/>
      <c r="I3" s="1708"/>
      <c r="J3" s="1708"/>
    </row>
    <row r="4" spans="1:10" ht="12.75">
      <c r="A4" s="1708" t="s">
        <v>1380</v>
      </c>
      <c r="B4" s="1708"/>
      <c r="C4" s="1708"/>
      <c r="D4" s="1708"/>
      <c r="E4" s="1708"/>
      <c r="F4" s="1708"/>
      <c r="G4" s="1708"/>
      <c r="H4" s="1708"/>
      <c r="I4" s="1708"/>
      <c r="J4" s="1708"/>
    </row>
    <row r="5" ht="12.75">
      <c r="K5" t="s">
        <v>383</v>
      </c>
    </row>
    <row r="6" spans="1:11" ht="27.75" customHeight="1">
      <c r="A6" s="1703" t="s">
        <v>1002</v>
      </c>
      <c r="B6" s="1709" t="s">
        <v>961</v>
      </c>
      <c r="C6" s="1703" t="s">
        <v>962</v>
      </c>
      <c r="D6" s="1703" t="s">
        <v>963</v>
      </c>
      <c r="E6" s="1709" t="s">
        <v>1003</v>
      </c>
      <c r="F6" s="1703" t="s">
        <v>966</v>
      </c>
      <c r="G6" s="1703" t="s">
        <v>1004</v>
      </c>
      <c r="H6" s="1705" t="s">
        <v>1005</v>
      </c>
      <c r="I6" s="1706"/>
      <c r="J6" s="1706"/>
      <c r="K6" s="1707"/>
    </row>
    <row r="7" spans="1:11" ht="24.75" customHeight="1" thickBot="1">
      <c r="A7" s="1704"/>
      <c r="B7" s="1710"/>
      <c r="C7" s="1704"/>
      <c r="D7" s="1704"/>
      <c r="E7" s="1710"/>
      <c r="F7" s="1704"/>
      <c r="G7" s="1704"/>
      <c r="H7" s="1175" t="s">
        <v>1006</v>
      </c>
      <c r="I7" s="1175" t="s">
        <v>1007</v>
      </c>
      <c r="J7" s="1175" t="s">
        <v>1008</v>
      </c>
      <c r="K7" s="1175" t="s">
        <v>530</v>
      </c>
    </row>
    <row r="8" spans="1:15" s="1124" customFormat="1" ht="20.25" customHeight="1" thickTop="1">
      <c r="A8" s="1092" t="s">
        <v>565</v>
      </c>
      <c r="B8" s="1176">
        <v>1959</v>
      </c>
      <c r="C8" s="1176">
        <v>149906</v>
      </c>
      <c r="D8" s="1176">
        <f>SUM(B8-C8)</f>
        <v>-147947</v>
      </c>
      <c r="E8" s="1176">
        <v>150582</v>
      </c>
      <c r="F8" s="1176">
        <v>2634</v>
      </c>
      <c r="G8" s="1176">
        <v>1641</v>
      </c>
      <c r="H8" s="1176">
        <v>201</v>
      </c>
      <c r="I8" s="1176">
        <v>286</v>
      </c>
      <c r="J8" s="1176">
        <v>2147</v>
      </c>
      <c r="K8" s="1176"/>
      <c r="N8" s="1423"/>
      <c r="O8" s="1423"/>
    </row>
    <row r="9" spans="1:15" s="1124" customFormat="1" ht="20.25" customHeight="1">
      <c r="A9" s="1177" t="s">
        <v>567</v>
      </c>
      <c r="B9" s="983">
        <v>1224</v>
      </c>
      <c r="C9" s="983">
        <v>147591</v>
      </c>
      <c r="D9" s="983">
        <f>SUM(B9-C9)</f>
        <v>-146367</v>
      </c>
      <c r="E9" s="983">
        <v>146921</v>
      </c>
      <c r="F9" s="983">
        <f aca="true" t="shared" si="0" ref="F9:F20">SUM(D9+E9)</f>
        <v>554</v>
      </c>
      <c r="G9" s="983">
        <v>1040</v>
      </c>
      <c r="H9" s="983">
        <v>173</v>
      </c>
      <c r="I9" s="983">
        <v>267</v>
      </c>
      <c r="J9" s="983">
        <v>114</v>
      </c>
      <c r="K9" s="983"/>
      <c r="N9" s="1423"/>
      <c r="O9" s="1423"/>
    </row>
    <row r="10" spans="1:15" s="1124" customFormat="1" ht="20.25" customHeight="1">
      <c r="A10" s="1177" t="s">
        <v>569</v>
      </c>
      <c r="B10" s="983">
        <v>1445</v>
      </c>
      <c r="C10" s="983">
        <v>72308</v>
      </c>
      <c r="D10" s="983">
        <f>SUM(B10-C10)</f>
        <v>-70863</v>
      </c>
      <c r="E10" s="983">
        <v>71731</v>
      </c>
      <c r="F10" s="983">
        <f t="shared" si="0"/>
        <v>868</v>
      </c>
      <c r="G10" s="983">
        <v>1279</v>
      </c>
      <c r="H10" s="983">
        <v>217</v>
      </c>
      <c r="I10" s="983">
        <v>219</v>
      </c>
      <c r="J10" s="983">
        <v>432</v>
      </c>
      <c r="K10" s="983"/>
      <c r="N10" s="1423"/>
      <c r="O10" s="1423"/>
    </row>
    <row r="11" spans="1:15" s="1124" customFormat="1" ht="20.25" customHeight="1">
      <c r="A11" s="1177" t="s">
        <v>571</v>
      </c>
      <c r="B11" s="983">
        <v>2519</v>
      </c>
      <c r="C11" s="983">
        <v>259792</v>
      </c>
      <c r="D11" s="983">
        <f>SUM(B11-C11)</f>
        <v>-257273</v>
      </c>
      <c r="E11" s="983">
        <v>258474</v>
      </c>
      <c r="F11" s="983">
        <f t="shared" si="0"/>
        <v>1201</v>
      </c>
      <c r="G11" s="983">
        <v>2059</v>
      </c>
      <c r="H11" s="983">
        <v>328</v>
      </c>
      <c r="I11" s="983">
        <v>516</v>
      </c>
      <c r="J11" s="983">
        <v>357</v>
      </c>
      <c r="K11" s="983"/>
      <c r="N11" s="1423"/>
      <c r="O11" s="1423"/>
    </row>
    <row r="12" spans="1:15" s="1124" customFormat="1" ht="20.25" customHeight="1">
      <c r="A12" s="1177" t="s">
        <v>573</v>
      </c>
      <c r="B12" s="983">
        <v>2108</v>
      </c>
      <c r="C12" s="983">
        <v>133139</v>
      </c>
      <c r="D12" s="983">
        <f>SUM(B12-C12)</f>
        <v>-131031</v>
      </c>
      <c r="E12" s="983">
        <v>133171</v>
      </c>
      <c r="F12" s="983">
        <f t="shared" si="0"/>
        <v>2140</v>
      </c>
      <c r="G12" s="983">
        <v>1360</v>
      </c>
      <c r="H12" s="983">
        <v>148</v>
      </c>
      <c r="I12" s="983">
        <v>198</v>
      </c>
      <c r="J12" s="983">
        <v>1794</v>
      </c>
      <c r="K12" s="983"/>
      <c r="N12" s="1423"/>
      <c r="O12" s="1423"/>
    </row>
    <row r="13" spans="1:15" s="1124" customFormat="1" ht="20.25" customHeight="1">
      <c r="A13" s="1177" t="s">
        <v>1009</v>
      </c>
      <c r="B13" s="983">
        <v>1057</v>
      </c>
      <c r="C13" s="983">
        <v>112905</v>
      </c>
      <c r="D13" s="983">
        <f aca="true" t="shared" si="1" ref="D13:D21">SUM(B13-C13)</f>
        <v>-111848</v>
      </c>
      <c r="E13" s="983">
        <v>111947</v>
      </c>
      <c r="F13" s="983">
        <f t="shared" si="0"/>
        <v>99</v>
      </c>
      <c r="G13" s="983">
        <v>704</v>
      </c>
      <c r="H13" s="983">
        <v>99</v>
      </c>
      <c r="I13" s="983"/>
      <c r="J13" s="983"/>
      <c r="K13" s="983"/>
      <c r="N13" s="1423"/>
      <c r="O13" s="1423"/>
    </row>
    <row r="14" spans="1:15" s="1124" customFormat="1" ht="20.25" customHeight="1">
      <c r="A14" s="1177" t="s">
        <v>1010</v>
      </c>
      <c r="B14" s="983">
        <v>1113</v>
      </c>
      <c r="C14" s="983">
        <v>77018</v>
      </c>
      <c r="D14" s="983">
        <f>SUM(B14-C14)</f>
        <v>-75905</v>
      </c>
      <c r="E14" s="983">
        <v>76580</v>
      </c>
      <c r="F14" s="983">
        <f t="shared" si="0"/>
        <v>675</v>
      </c>
      <c r="G14" s="983">
        <v>851</v>
      </c>
      <c r="H14" s="983">
        <v>156</v>
      </c>
      <c r="I14" s="983">
        <v>215</v>
      </c>
      <c r="J14" s="983">
        <v>304</v>
      </c>
      <c r="K14" s="983"/>
      <c r="N14" s="1423"/>
      <c r="O14" s="1423"/>
    </row>
    <row r="15" spans="1:15" s="1124" customFormat="1" ht="20.25" customHeight="1">
      <c r="A15" s="1177" t="s">
        <v>579</v>
      </c>
      <c r="B15" s="983">
        <v>1874</v>
      </c>
      <c r="C15" s="983">
        <v>73991</v>
      </c>
      <c r="D15" s="983">
        <v>-72117</v>
      </c>
      <c r="E15" s="983">
        <v>73483</v>
      </c>
      <c r="F15" s="1391">
        <f t="shared" si="0"/>
        <v>1366</v>
      </c>
      <c r="G15" s="983">
        <v>1406</v>
      </c>
      <c r="H15" s="983">
        <v>163</v>
      </c>
      <c r="I15" s="983">
        <v>181</v>
      </c>
      <c r="J15" s="983">
        <v>1022</v>
      </c>
      <c r="K15" s="983"/>
      <c r="N15" s="1423"/>
      <c r="O15" s="1423"/>
    </row>
    <row r="16" spans="1:15" s="1124" customFormat="1" ht="20.25" customHeight="1">
      <c r="A16" s="1177" t="s">
        <v>581</v>
      </c>
      <c r="B16" s="983">
        <v>1296</v>
      </c>
      <c r="C16" s="983">
        <v>70940</v>
      </c>
      <c r="D16" s="983">
        <v>-69644</v>
      </c>
      <c r="E16" s="983">
        <v>70402</v>
      </c>
      <c r="F16" s="1391">
        <f t="shared" si="0"/>
        <v>758</v>
      </c>
      <c r="G16" s="983">
        <v>1024</v>
      </c>
      <c r="H16" s="983">
        <v>152</v>
      </c>
      <c r="I16" s="983">
        <v>257</v>
      </c>
      <c r="J16" s="983">
        <v>349</v>
      </c>
      <c r="K16" s="983"/>
      <c r="N16" s="1423"/>
      <c r="O16" s="1423"/>
    </row>
    <row r="17" spans="1:15" s="1124" customFormat="1" ht="20.25" customHeight="1">
      <c r="A17" s="1177" t="s">
        <v>800</v>
      </c>
      <c r="B17" s="983">
        <v>255327</v>
      </c>
      <c r="C17" s="983">
        <v>1473902</v>
      </c>
      <c r="D17" s="983">
        <f t="shared" si="1"/>
        <v>-1218575</v>
      </c>
      <c r="E17" s="983">
        <v>1226414</v>
      </c>
      <c r="F17" s="1391">
        <f t="shared" si="0"/>
        <v>7839</v>
      </c>
      <c r="G17" s="983">
        <v>103721</v>
      </c>
      <c r="H17" s="983">
        <v>2181</v>
      </c>
      <c r="I17" s="983">
        <v>2015</v>
      </c>
      <c r="J17" s="983">
        <v>3643</v>
      </c>
      <c r="K17" s="983">
        <v>0</v>
      </c>
      <c r="N17" s="1423"/>
      <c r="O17" s="1423"/>
    </row>
    <row r="18" spans="1:15" s="1124" customFormat="1" ht="24.75" customHeight="1">
      <c r="A18" s="1178" t="s">
        <v>1011</v>
      </c>
      <c r="B18" s="983">
        <v>24774</v>
      </c>
      <c r="C18" s="983">
        <v>567031</v>
      </c>
      <c r="D18" s="983">
        <f>SUM(B18-C18)</f>
        <v>-542257</v>
      </c>
      <c r="E18" s="983">
        <v>542422</v>
      </c>
      <c r="F18" s="1391">
        <f t="shared" si="0"/>
        <v>165</v>
      </c>
      <c r="G18" s="983">
        <v>12153</v>
      </c>
      <c r="H18" s="983">
        <v>136</v>
      </c>
      <c r="I18" s="983">
        <v>29</v>
      </c>
      <c r="J18" s="983"/>
      <c r="K18" s="983"/>
      <c r="N18" s="1423"/>
      <c r="O18" s="1423"/>
    </row>
    <row r="19" spans="1:15" s="1124" customFormat="1" ht="24.75" customHeight="1">
      <c r="A19" s="1177" t="s">
        <v>322</v>
      </c>
      <c r="B19" s="983">
        <v>57354</v>
      </c>
      <c r="C19" s="983">
        <v>764797</v>
      </c>
      <c r="D19" s="983">
        <f>SUM(B19-C19)</f>
        <v>-707443</v>
      </c>
      <c r="E19" s="983">
        <v>711714</v>
      </c>
      <c r="F19" s="1391">
        <f t="shared" si="0"/>
        <v>4271</v>
      </c>
      <c r="G19" s="983">
        <v>4838</v>
      </c>
      <c r="H19" s="983"/>
      <c r="I19" s="983"/>
      <c r="J19" s="983">
        <v>4271</v>
      </c>
      <c r="K19" s="983"/>
      <c r="N19" s="1423"/>
      <c r="O19" s="1423"/>
    </row>
    <row r="20" spans="1:15" s="1124" customFormat="1" ht="21.75" customHeight="1">
      <c r="A20" s="1092" t="s">
        <v>588</v>
      </c>
      <c r="B20" s="1176">
        <v>32527</v>
      </c>
      <c r="C20" s="1176">
        <v>297084</v>
      </c>
      <c r="D20" s="1176">
        <f t="shared" si="1"/>
        <v>-264557</v>
      </c>
      <c r="E20" s="1176">
        <v>265725</v>
      </c>
      <c r="F20" s="1504">
        <f t="shared" si="0"/>
        <v>1168</v>
      </c>
      <c r="G20" s="1176">
        <v>13773</v>
      </c>
      <c r="H20" s="1176">
        <v>1168</v>
      </c>
      <c r="I20" s="1176"/>
      <c r="J20" s="1176"/>
      <c r="K20" s="1176"/>
      <c r="N20" s="1423"/>
      <c r="O20" s="1423"/>
    </row>
    <row r="21" spans="1:15" s="1124" customFormat="1" ht="21.75" customHeight="1" thickBot="1">
      <c r="A21" s="1179" t="s">
        <v>590</v>
      </c>
      <c r="B21" s="1180">
        <v>44667</v>
      </c>
      <c r="C21" s="1180">
        <v>126295</v>
      </c>
      <c r="D21" s="1176">
        <f t="shared" si="1"/>
        <v>-81628</v>
      </c>
      <c r="E21" s="1180">
        <v>91624</v>
      </c>
      <c r="F21" s="1504">
        <v>9997</v>
      </c>
      <c r="G21" s="1180">
        <v>22002</v>
      </c>
      <c r="H21" s="1180">
        <v>323</v>
      </c>
      <c r="I21" s="1180">
        <v>303</v>
      </c>
      <c r="J21" s="1180">
        <v>9371</v>
      </c>
      <c r="K21" s="1180"/>
      <c r="L21" s="1505"/>
      <c r="M21" s="1505"/>
      <c r="N21" s="1423"/>
      <c r="O21" s="1423"/>
    </row>
    <row r="22" spans="1:14" ht="23.25" customHeight="1" thickBot="1" thickTop="1">
      <c r="A22" s="1181" t="s">
        <v>185</v>
      </c>
      <c r="B22" s="1182">
        <f>SUM(B8:B21)</f>
        <v>429244</v>
      </c>
      <c r="C22" s="1182">
        <f aca="true" t="shared" si="2" ref="C22:K22">SUM(C8:C21)</f>
        <v>4326699</v>
      </c>
      <c r="D22" s="1182">
        <f t="shared" si="2"/>
        <v>-3897455</v>
      </c>
      <c r="E22" s="1182">
        <f t="shared" si="2"/>
        <v>3931190</v>
      </c>
      <c r="F22" s="1182">
        <f t="shared" si="2"/>
        <v>33735</v>
      </c>
      <c r="G22" s="1182">
        <f t="shared" si="2"/>
        <v>167851</v>
      </c>
      <c r="H22" s="1182">
        <f t="shared" si="2"/>
        <v>5445</v>
      </c>
      <c r="I22" s="1182">
        <f t="shared" si="2"/>
        <v>4486</v>
      </c>
      <c r="J22" s="1182">
        <f t="shared" si="2"/>
        <v>23804</v>
      </c>
      <c r="K22" s="1182">
        <f t="shared" si="2"/>
        <v>0</v>
      </c>
      <c r="L22" s="1461"/>
      <c r="M22" s="1506"/>
      <c r="N22" s="59"/>
    </row>
    <row r="23" spans="12:13" ht="13.5" thickTop="1">
      <c r="L23" s="1507"/>
      <c r="M23" s="1507"/>
    </row>
    <row r="24" ht="12.75">
      <c r="G24" s="1424"/>
    </row>
    <row r="26" spans="6:10" ht="12.75">
      <c r="F26" s="59"/>
      <c r="G26" s="59"/>
      <c r="H26" s="59"/>
      <c r="I26" s="59"/>
      <c r="J26" s="59"/>
    </row>
  </sheetData>
  <sheetProtection/>
  <mergeCells count="11">
    <mergeCell ref="F6:F7"/>
    <mergeCell ref="G6:G7"/>
    <mergeCell ref="H6:K6"/>
    <mergeCell ref="A2:J2"/>
    <mergeCell ref="A3:J3"/>
    <mergeCell ref="A4:J4"/>
    <mergeCell ref="A6:A7"/>
    <mergeCell ref="B6:B7"/>
    <mergeCell ref="C6:C7"/>
    <mergeCell ref="D6:D7"/>
    <mergeCell ref="E6:E7"/>
  </mergeCells>
  <printOptions/>
  <pageMargins left="0.5118110236220472" right="0.11811023622047245" top="0.7480314960629921" bottom="0.7480314960629921" header="0.31496062992125984" footer="0.31496062992125984"/>
  <pageSetup firstPageNumber="59" useFirstPageNumber="1" horizontalDpi="600" verticalDpi="600" orientation="landscape" paperSize="9" scale="75" r:id="rId1"/>
  <headerFooter>
    <oddFooter>&amp;C&amp;P.oldal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74"/>
  <sheetViews>
    <sheetView zoomScaleSheetLayoutView="100" zoomScalePageLayoutView="0" workbookViewId="0" topLeftCell="A49">
      <selection activeCell="A74" sqref="A74"/>
    </sheetView>
  </sheetViews>
  <sheetFormatPr defaultColWidth="9.00390625" defaultRowHeight="12.75"/>
  <cols>
    <col min="1" max="1" width="7.75390625" style="1186" bestFit="1" customWidth="1"/>
    <col min="2" max="2" width="60.75390625" style="1185" customWidth="1"/>
    <col min="3" max="4" width="14.75390625" style="1260" customWidth="1"/>
    <col min="5" max="5" width="11.625" style="1261" bestFit="1" customWidth="1"/>
    <col min="6" max="6" width="14.75390625" style="1185" hidden="1" customWidth="1"/>
    <col min="7" max="16384" width="9.125" style="1185" customWidth="1"/>
  </cols>
  <sheetData>
    <row r="1" spans="1:5" ht="15">
      <c r="A1" s="1711"/>
      <c r="B1" s="1711"/>
      <c r="C1" s="1183"/>
      <c r="D1" s="1183"/>
      <c r="E1" s="1184"/>
    </row>
    <row r="2" spans="1:5" ht="15">
      <c r="A2" s="1712" t="s">
        <v>769</v>
      </c>
      <c r="B2" s="1712"/>
      <c r="C2" s="1712"/>
      <c r="D2" s="1712"/>
      <c r="E2" s="1712"/>
    </row>
    <row r="3" spans="1:5" ht="15">
      <c r="A3" s="1713" t="s">
        <v>1012</v>
      </c>
      <c r="B3" s="1713"/>
      <c r="C3" s="1713"/>
      <c r="D3" s="1713"/>
      <c r="E3" s="1713"/>
    </row>
    <row r="4" spans="1:5" ht="15">
      <c r="A4" s="1713" t="s">
        <v>1381</v>
      </c>
      <c r="B4" s="1713"/>
      <c r="C4" s="1713"/>
      <c r="D4" s="1713"/>
      <c r="E4" s="1713"/>
    </row>
    <row r="5" spans="1:5" ht="15">
      <c r="A5" s="1714"/>
      <c r="B5" s="1714"/>
      <c r="C5" s="1714"/>
      <c r="D5" s="1714"/>
      <c r="E5" s="1714"/>
    </row>
    <row r="6" spans="2:5" ht="15">
      <c r="B6" s="1187"/>
      <c r="C6" s="1188"/>
      <c r="D6" s="1188"/>
      <c r="E6" s="1189" t="s">
        <v>1013</v>
      </c>
    </row>
    <row r="7" spans="1:5" s="1186" customFormat="1" ht="15.75" thickBot="1">
      <c r="A7" s="1186" t="s">
        <v>1014</v>
      </c>
      <c r="B7" s="1190" t="s">
        <v>1015</v>
      </c>
      <c r="C7" s="1191" t="s">
        <v>1016</v>
      </c>
      <c r="D7" s="1191" t="s">
        <v>1017</v>
      </c>
      <c r="E7" s="1192" t="s">
        <v>1018</v>
      </c>
    </row>
    <row r="8" spans="1:5" s="1198" customFormat="1" ht="30.75" thickBot="1">
      <c r="A8" s="1193" t="s">
        <v>959</v>
      </c>
      <c r="B8" s="1194" t="s">
        <v>170</v>
      </c>
      <c r="C8" s="1195" t="s">
        <v>1019</v>
      </c>
      <c r="D8" s="1196" t="s">
        <v>1020</v>
      </c>
      <c r="E8" s="1197" t="s">
        <v>1021</v>
      </c>
    </row>
    <row r="9" spans="1:5" s="1198" customFormat="1" ht="30" customHeight="1" thickBot="1">
      <c r="A9" s="1199"/>
      <c r="B9" s="1200" t="s">
        <v>1022</v>
      </c>
      <c r="C9" s="1201"/>
      <c r="D9" s="1202"/>
      <c r="E9" s="1203"/>
    </row>
    <row r="10" spans="1:5" ht="15.75" thickTop="1">
      <c r="A10" s="1204" t="s">
        <v>1023</v>
      </c>
      <c r="B10" s="1205" t="s">
        <v>1024</v>
      </c>
      <c r="C10" s="1206">
        <f>SUM(C11:C12)</f>
        <v>55377</v>
      </c>
      <c r="D10" s="1207">
        <f>SUM(D11:D12)</f>
        <v>53544</v>
      </c>
      <c r="E10" s="1208">
        <f>IF(C10=0,0,D10/C10%)</f>
        <v>96.68996153637792</v>
      </c>
    </row>
    <row r="11" spans="1:5" ht="15">
      <c r="A11" s="1209" t="s">
        <v>1025</v>
      </c>
      <c r="B11" s="1210" t="s">
        <v>1026</v>
      </c>
      <c r="C11" s="1211">
        <v>32711</v>
      </c>
      <c r="D11" s="1211">
        <v>26749</v>
      </c>
      <c r="E11" s="1212">
        <f aca="true" t="shared" si="0" ref="E11:E71">IF(C11=0,0,D11/C11%)</f>
        <v>81.77371526397847</v>
      </c>
    </row>
    <row r="12" spans="1:5" ht="15">
      <c r="A12" s="1209" t="s">
        <v>1027</v>
      </c>
      <c r="B12" s="1210" t="s">
        <v>1028</v>
      </c>
      <c r="C12" s="1211">
        <v>22666</v>
      </c>
      <c r="D12" s="1211">
        <v>26795</v>
      </c>
      <c r="E12" s="1212">
        <f t="shared" si="0"/>
        <v>118.21671225624283</v>
      </c>
    </row>
    <row r="13" spans="1:5" s="1216" customFormat="1" ht="15">
      <c r="A13" s="1204" t="s">
        <v>555</v>
      </c>
      <c r="B13" s="1213" t="s">
        <v>1029</v>
      </c>
      <c r="C13" s="1214">
        <f>SUM(C14:C16)</f>
        <v>210035427</v>
      </c>
      <c r="D13" s="1214">
        <f>SUM(D14:D16)</f>
        <v>210533229</v>
      </c>
      <c r="E13" s="1215">
        <f t="shared" si="0"/>
        <v>100.23700858807976</v>
      </c>
    </row>
    <row r="14" spans="1:5" s="1216" customFormat="1" ht="15">
      <c r="A14" s="1209" t="s">
        <v>1030</v>
      </c>
      <c r="B14" s="1210" t="s">
        <v>1031</v>
      </c>
      <c r="C14" s="1211">
        <v>207805632</v>
      </c>
      <c r="D14" s="1211">
        <v>208765091</v>
      </c>
      <c r="E14" s="1212">
        <f t="shared" si="0"/>
        <v>100.46170981544908</v>
      </c>
    </row>
    <row r="15" spans="1:5" s="1216" customFormat="1" ht="15">
      <c r="A15" s="1209" t="s">
        <v>1032</v>
      </c>
      <c r="B15" s="1210" t="s">
        <v>1033</v>
      </c>
      <c r="C15" s="1211">
        <v>541033</v>
      </c>
      <c r="D15" s="1211">
        <v>482544</v>
      </c>
      <c r="E15" s="1212">
        <f t="shared" si="0"/>
        <v>89.18938401169615</v>
      </c>
    </row>
    <row r="16" spans="1:5" s="1216" customFormat="1" ht="15">
      <c r="A16" s="1209" t="s">
        <v>1034</v>
      </c>
      <c r="B16" s="1210" t="s">
        <v>1035</v>
      </c>
      <c r="C16" s="1211">
        <v>1688762</v>
      </c>
      <c r="D16" s="1211">
        <v>1285594</v>
      </c>
      <c r="E16" s="1212">
        <f t="shared" si="0"/>
        <v>76.12641686631983</v>
      </c>
    </row>
    <row r="17" spans="1:5" s="1216" customFormat="1" ht="15">
      <c r="A17" s="1204" t="s">
        <v>578</v>
      </c>
      <c r="B17" s="1213" t="s">
        <v>1036</v>
      </c>
      <c r="C17" s="1214">
        <f>SUM(C18)</f>
        <v>758957</v>
      </c>
      <c r="D17" s="1214">
        <f>SUM(D18)</f>
        <v>758957</v>
      </c>
      <c r="E17" s="1215">
        <f t="shared" si="0"/>
        <v>100</v>
      </c>
    </row>
    <row r="18" spans="1:5" s="1216" customFormat="1" ht="15">
      <c r="A18" s="1209" t="s">
        <v>557</v>
      </c>
      <c r="B18" s="1210" t="s">
        <v>1037</v>
      </c>
      <c r="C18" s="1211">
        <v>758957</v>
      </c>
      <c r="D18" s="1211">
        <v>758957</v>
      </c>
      <c r="E18" s="1212">
        <f t="shared" si="0"/>
        <v>100</v>
      </c>
    </row>
    <row r="19" spans="1:5" s="1221" customFormat="1" ht="28.5" customHeight="1">
      <c r="A19" s="1217" t="s">
        <v>1038</v>
      </c>
      <c r="B19" s="1218" t="s">
        <v>1039</v>
      </c>
      <c r="C19" s="1219">
        <f>SUM(C10+C13+C17)</f>
        <v>210849761</v>
      </c>
      <c r="D19" s="1219">
        <f>SUM(D10+D13+D17)</f>
        <v>211345730</v>
      </c>
      <c r="E19" s="1220">
        <f t="shared" si="0"/>
        <v>100.23522388531426</v>
      </c>
    </row>
    <row r="20" spans="1:5" s="1221" customFormat="1" ht="15">
      <c r="A20" s="1217" t="s">
        <v>1040</v>
      </c>
      <c r="B20" s="1222" t="s">
        <v>1041</v>
      </c>
      <c r="C20" s="1223">
        <f>SUM(C21)</f>
        <v>1920</v>
      </c>
      <c r="D20" s="1223">
        <f>SUM(D21)</f>
        <v>2512</v>
      </c>
      <c r="E20" s="1215">
        <f t="shared" si="0"/>
        <v>130.83333333333334</v>
      </c>
    </row>
    <row r="21" spans="1:5" ht="15">
      <c r="A21" s="1209" t="s">
        <v>1042</v>
      </c>
      <c r="B21" s="1210" t="s">
        <v>1043</v>
      </c>
      <c r="C21" s="1211">
        <v>1920</v>
      </c>
      <c r="D21" s="1211">
        <v>2512</v>
      </c>
      <c r="E21" s="1212">
        <f t="shared" si="0"/>
        <v>130.83333333333334</v>
      </c>
    </row>
    <row r="22" spans="1:5" s="1221" customFormat="1" ht="30" customHeight="1">
      <c r="A22" s="1224" t="s">
        <v>1044</v>
      </c>
      <c r="B22" s="1218" t="s">
        <v>1045</v>
      </c>
      <c r="C22" s="1219">
        <f>SUM(C21:C21)</f>
        <v>1920</v>
      </c>
      <c r="D22" s="1219">
        <f>SUM(D21:D21)</f>
        <v>2512</v>
      </c>
      <c r="E22" s="1220">
        <f t="shared" si="0"/>
        <v>130.83333333333334</v>
      </c>
    </row>
    <row r="23" spans="1:5" ht="15">
      <c r="A23" s="1209" t="s">
        <v>1046</v>
      </c>
      <c r="B23" s="1225" t="s">
        <v>1047</v>
      </c>
      <c r="C23" s="1211">
        <v>1429</v>
      </c>
      <c r="D23" s="1211">
        <v>1005</v>
      </c>
      <c r="E23" s="1212">
        <f t="shared" si="0"/>
        <v>70.32890132960112</v>
      </c>
    </row>
    <row r="24" spans="1:5" ht="15">
      <c r="A24" s="1209" t="s">
        <v>1048</v>
      </c>
      <c r="B24" s="1225" t="s">
        <v>1049</v>
      </c>
      <c r="C24" s="1211">
        <v>62</v>
      </c>
      <c r="D24" s="1211"/>
      <c r="E24" s="1212"/>
    </row>
    <row r="25" spans="1:5" ht="15">
      <c r="A25" s="1209" t="s">
        <v>1050</v>
      </c>
      <c r="B25" s="1225" t="s">
        <v>1051</v>
      </c>
      <c r="C25" s="1211">
        <v>6478030</v>
      </c>
      <c r="D25" s="1211">
        <v>7716039</v>
      </c>
      <c r="E25" s="1212">
        <f t="shared" si="0"/>
        <v>119.11088710611095</v>
      </c>
    </row>
    <row r="26" spans="1:5" s="1221" customFormat="1" ht="30" customHeight="1">
      <c r="A26" s="1224" t="s">
        <v>1052</v>
      </c>
      <c r="B26" s="1218" t="s">
        <v>1053</v>
      </c>
      <c r="C26" s="1219">
        <f>SUM(C23:C25)</f>
        <v>6479521</v>
      </c>
      <c r="D26" s="1219">
        <f>SUM(D23:D25)</f>
        <v>7717044</v>
      </c>
      <c r="E26" s="1220">
        <f t="shared" si="0"/>
        <v>119.09898895304144</v>
      </c>
    </row>
    <row r="27" spans="1:5" s="1216" customFormat="1" ht="30">
      <c r="A27" s="1204" t="s">
        <v>1054</v>
      </c>
      <c r="B27" s="1218" t="s">
        <v>1055</v>
      </c>
      <c r="C27" s="1219">
        <f>SUM(C28:C32)</f>
        <v>2256171</v>
      </c>
      <c r="D27" s="1226">
        <f>SUM(D28:D32)</f>
        <v>2030528</v>
      </c>
      <c r="E27" s="1220">
        <f t="shared" si="0"/>
        <v>89.99885203736774</v>
      </c>
    </row>
    <row r="28" spans="1:5" ht="15" customHeight="1">
      <c r="A28" s="1227" t="s">
        <v>1056</v>
      </c>
      <c r="B28" s="1228" t="s">
        <v>1057</v>
      </c>
      <c r="C28" s="1211">
        <v>1361807</v>
      </c>
      <c r="D28" s="1211">
        <v>1229479</v>
      </c>
      <c r="E28" s="1212">
        <f t="shared" si="0"/>
        <v>90.2829108676927</v>
      </c>
    </row>
    <row r="29" spans="1:5" ht="15" customHeight="1">
      <c r="A29" s="1227" t="s">
        <v>1058</v>
      </c>
      <c r="B29" s="1228" t="s">
        <v>1059</v>
      </c>
      <c r="C29" s="1211">
        <v>819806</v>
      </c>
      <c r="D29" s="1211">
        <v>762082</v>
      </c>
      <c r="E29" s="1212">
        <f t="shared" si="0"/>
        <v>92.95882196519665</v>
      </c>
    </row>
    <row r="30" spans="1:5" ht="15" customHeight="1">
      <c r="A30" s="1227" t="s">
        <v>1060</v>
      </c>
      <c r="B30" s="1228" t="s">
        <v>1061</v>
      </c>
      <c r="C30" s="1211">
        <v>52105</v>
      </c>
      <c r="D30" s="1211">
        <v>16160</v>
      </c>
      <c r="E30" s="1212">
        <f t="shared" si="0"/>
        <v>31.014298052010368</v>
      </c>
    </row>
    <row r="31" spans="1:5" ht="30">
      <c r="A31" s="1227" t="s">
        <v>1062</v>
      </c>
      <c r="B31" s="1228" t="s">
        <v>1063</v>
      </c>
      <c r="C31" s="1211">
        <v>13118</v>
      </c>
      <c r="D31" s="1229">
        <v>15372</v>
      </c>
      <c r="E31" s="1212">
        <f t="shared" si="0"/>
        <v>117.18249733191034</v>
      </c>
    </row>
    <row r="32" spans="1:5" ht="30">
      <c r="A32" s="1227" t="s">
        <v>1064</v>
      </c>
      <c r="B32" s="1228" t="s">
        <v>1065</v>
      </c>
      <c r="C32" s="1211">
        <v>9335</v>
      </c>
      <c r="D32" s="1211">
        <v>7435</v>
      </c>
      <c r="E32" s="1212">
        <f t="shared" si="0"/>
        <v>79.64649169791109</v>
      </c>
    </row>
    <row r="33" spans="1:5" s="1216" customFormat="1" ht="30">
      <c r="A33" s="1204" t="s">
        <v>1066</v>
      </c>
      <c r="B33" s="1230" t="s">
        <v>1067</v>
      </c>
      <c r="C33" s="1214">
        <f>SUM(C34:C38)</f>
        <v>1319053</v>
      </c>
      <c r="D33" s="1231">
        <f>SUM(D34:D38)</f>
        <v>3212665</v>
      </c>
      <c r="E33" s="1215">
        <f t="shared" si="0"/>
        <v>243.5584468554334</v>
      </c>
    </row>
    <row r="34" spans="1:5" ht="30">
      <c r="A34" s="1227" t="s">
        <v>1068</v>
      </c>
      <c r="B34" s="1228" t="s">
        <v>1069</v>
      </c>
      <c r="C34" s="1211">
        <v>168</v>
      </c>
      <c r="D34" s="1211">
        <v>2050395</v>
      </c>
      <c r="E34" s="1212">
        <f t="shared" si="0"/>
        <v>1220473.2142857143</v>
      </c>
    </row>
    <row r="35" spans="1:5" ht="30">
      <c r="A35" s="1227" t="s">
        <v>1070</v>
      </c>
      <c r="B35" s="1228" t="s">
        <v>1071</v>
      </c>
      <c r="C35" s="1211">
        <v>162</v>
      </c>
      <c r="D35" s="1229">
        <v>3456</v>
      </c>
      <c r="E35" s="1212">
        <f t="shared" si="0"/>
        <v>2133.333333333333</v>
      </c>
    </row>
    <row r="36" spans="1:5" ht="30">
      <c r="A36" s="1227" t="s">
        <v>1072</v>
      </c>
      <c r="B36" s="1228" t="s">
        <v>1073</v>
      </c>
      <c r="C36" s="1211">
        <v>1264992</v>
      </c>
      <c r="D36" s="1211">
        <v>1100514</v>
      </c>
      <c r="E36" s="1212">
        <f t="shared" si="0"/>
        <v>86.99770433330804</v>
      </c>
    </row>
    <row r="37" spans="1:5" ht="30">
      <c r="A37" s="1227" t="s">
        <v>1074</v>
      </c>
      <c r="B37" s="1228" t="s">
        <v>1075</v>
      </c>
      <c r="C37" s="1211">
        <v>519</v>
      </c>
      <c r="D37" s="1211">
        <v>183</v>
      </c>
      <c r="E37" s="1212">
        <f t="shared" si="0"/>
        <v>35.26011560693642</v>
      </c>
    </row>
    <row r="38" spans="1:5" ht="30">
      <c r="A38" s="1227" t="s">
        <v>1076</v>
      </c>
      <c r="B38" s="1228" t="s">
        <v>1077</v>
      </c>
      <c r="C38" s="1211">
        <v>53212</v>
      </c>
      <c r="D38" s="1211">
        <v>58117</v>
      </c>
      <c r="E38" s="1212">
        <f t="shared" si="0"/>
        <v>109.21784559873713</v>
      </c>
    </row>
    <row r="39" spans="1:5" s="1216" customFormat="1" ht="15">
      <c r="A39" s="1204" t="s">
        <v>1078</v>
      </c>
      <c r="B39" s="1213" t="s">
        <v>1079</v>
      </c>
      <c r="C39" s="1214">
        <v>83792</v>
      </c>
      <c r="D39" s="1214">
        <v>174291</v>
      </c>
      <c r="E39" s="1215">
        <f t="shared" si="0"/>
        <v>208.00434409012794</v>
      </c>
    </row>
    <row r="40" spans="1:5" s="1221" customFormat="1" ht="24" customHeight="1">
      <c r="A40" s="1224" t="s">
        <v>1080</v>
      </c>
      <c r="B40" s="1232" t="s">
        <v>1081</v>
      </c>
      <c r="C40" s="1223">
        <f>SUM(C27,C33,C39)</f>
        <v>3659016</v>
      </c>
      <c r="D40" s="1223">
        <f>SUM(D27,D33,D39)</f>
        <v>5417484</v>
      </c>
      <c r="E40" s="1233">
        <f t="shared" si="0"/>
        <v>148.05849441489187</v>
      </c>
    </row>
    <row r="41" spans="1:5" s="1221" customFormat="1" ht="24.75" customHeight="1">
      <c r="A41" s="1217" t="s">
        <v>1082</v>
      </c>
      <c r="B41" s="1232" t="s">
        <v>1083</v>
      </c>
      <c r="C41" s="1223">
        <v>92799</v>
      </c>
      <c r="D41" s="1223">
        <v>65262</v>
      </c>
      <c r="E41" s="1233">
        <f t="shared" si="0"/>
        <v>70.32618885979375</v>
      </c>
    </row>
    <row r="42" spans="1:5" s="1221" customFormat="1" ht="23.25" customHeight="1">
      <c r="A42" s="1217" t="s">
        <v>1084</v>
      </c>
      <c r="B42" s="1232" t="s">
        <v>1085</v>
      </c>
      <c r="C42" s="1223">
        <v>-111235</v>
      </c>
      <c r="D42" s="1223">
        <v>-116266</v>
      </c>
      <c r="E42" s="1233">
        <f t="shared" si="0"/>
        <v>104.52285701442892</v>
      </c>
    </row>
    <row r="43" spans="1:5" ht="30" customHeight="1">
      <c r="A43" s="1227" t="s">
        <v>1086</v>
      </c>
      <c r="B43" s="1225" t="s">
        <v>1087</v>
      </c>
      <c r="C43" s="1211">
        <v>2004</v>
      </c>
      <c r="D43" s="1211">
        <v>1709</v>
      </c>
      <c r="E43" s="1212">
        <f t="shared" si="0"/>
        <v>85.27944111776448</v>
      </c>
    </row>
    <row r="44" spans="1:5" s="1221" customFormat="1" ht="30" customHeight="1">
      <c r="A44" s="1224" t="s">
        <v>1088</v>
      </c>
      <c r="B44" s="1232" t="s">
        <v>1089</v>
      </c>
      <c r="C44" s="1219">
        <f>SUM(C41:C43)</f>
        <v>-16432</v>
      </c>
      <c r="D44" s="1219">
        <f>SUM(D41:D43)</f>
        <v>-49295</v>
      </c>
      <c r="E44" s="1220">
        <f t="shared" si="0"/>
        <v>299.99391431353456</v>
      </c>
    </row>
    <row r="45" spans="1:5" s="1216" customFormat="1" ht="30" customHeight="1">
      <c r="A45" s="1224" t="s">
        <v>1090</v>
      </c>
      <c r="B45" s="1232" t="s">
        <v>1091</v>
      </c>
      <c r="C45" s="1219">
        <v>5549</v>
      </c>
      <c r="D45" s="1219">
        <v>8319</v>
      </c>
      <c r="E45" s="1220">
        <f t="shared" si="0"/>
        <v>149.91890430708236</v>
      </c>
    </row>
    <row r="46" spans="1:5" s="1234" customFormat="1" ht="30" customHeight="1">
      <c r="A46" s="1224" t="s">
        <v>1092</v>
      </c>
      <c r="B46" s="1232" t="s">
        <v>1093</v>
      </c>
      <c r="C46" s="1219">
        <f>SUM(C19,C22,C26,C40,C44:C45)</f>
        <v>220979335</v>
      </c>
      <c r="D46" s="1226">
        <f>SUM(D19,D22,D26,D40,D44:D45)</f>
        <v>224441794</v>
      </c>
      <c r="E46" s="1220">
        <f t="shared" si="0"/>
        <v>101.56687004239559</v>
      </c>
    </row>
    <row r="47" spans="1:5" s="1234" customFormat="1" ht="30" customHeight="1">
      <c r="A47" s="1235"/>
      <c r="B47" s="1232" t="s">
        <v>1094</v>
      </c>
      <c r="C47" s="1219"/>
      <c r="D47" s="1219"/>
      <c r="E47" s="1215"/>
    </row>
    <row r="48" spans="1:5" ht="15">
      <c r="A48" s="1236" t="s">
        <v>1095</v>
      </c>
      <c r="B48" s="1237" t="s">
        <v>1096</v>
      </c>
      <c r="C48" s="1238">
        <v>232769746</v>
      </c>
      <c r="D48" s="1238">
        <v>232769746</v>
      </c>
      <c r="E48" s="1239">
        <f t="shared" si="0"/>
        <v>100</v>
      </c>
    </row>
    <row r="49" spans="1:5" ht="15">
      <c r="A49" s="1236" t="s">
        <v>1097</v>
      </c>
      <c r="B49" s="1237" t="s">
        <v>1098</v>
      </c>
      <c r="C49" s="1238">
        <v>-6058664</v>
      </c>
      <c r="D49" s="1238">
        <v>-6100684</v>
      </c>
      <c r="E49" s="1239">
        <f t="shared" si="0"/>
        <v>100.69355224188038</v>
      </c>
    </row>
    <row r="50" spans="1:5" ht="15">
      <c r="A50" s="1236" t="s">
        <v>1463</v>
      </c>
      <c r="B50" s="1237" t="s">
        <v>1100</v>
      </c>
      <c r="C50" s="1238">
        <v>1828411</v>
      </c>
      <c r="D50" s="1238">
        <v>1828411</v>
      </c>
      <c r="E50" s="1239">
        <f t="shared" si="0"/>
        <v>100</v>
      </c>
    </row>
    <row r="51" spans="1:5" ht="15">
      <c r="A51" s="1236" t="s">
        <v>1464</v>
      </c>
      <c r="B51" s="1237" t="s">
        <v>1102</v>
      </c>
      <c r="C51" s="1238">
        <v>-14277990</v>
      </c>
      <c r="D51" s="1238">
        <v>-13254917</v>
      </c>
      <c r="E51" s="1239">
        <f t="shared" si="0"/>
        <v>92.8346146761554</v>
      </c>
    </row>
    <row r="52" spans="1:5" ht="15">
      <c r="A52" s="1236" t="s">
        <v>1099</v>
      </c>
      <c r="B52" s="1237" t="s">
        <v>1103</v>
      </c>
      <c r="C52" s="1238">
        <v>1023073</v>
      </c>
      <c r="D52" s="1238">
        <v>936394</v>
      </c>
      <c r="E52" s="1239">
        <f t="shared" si="0"/>
        <v>91.52758405314187</v>
      </c>
    </row>
    <row r="53" spans="1:5" s="1221" customFormat="1" ht="30" customHeight="1">
      <c r="A53" s="1224" t="s">
        <v>1101</v>
      </c>
      <c r="B53" s="1232" t="s">
        <v>1105</v>
      </c>
      <c r="C53" s="1240">
        <f>SUM(C48:C52)</f>
        <v>215284576</v>
      </c>
      <c r="D53" s="1240">
        <f>SUM(D48:D52)</f>
        <v>216178950</v>
      </c>
      <c r="E53" s="1220">
        <f t="shared" si="0"/>
        <v>100.41543802933658</v>
      </c>
    </row>
    <row r="54" spans="1:5" s="1216" customFormat="1" ht="30">
      <c r="A54" s="1224" t="s">
        <v>1465</v>
      </c>
      <c r="B54" s="1218" t="s">
        <v>1107</v>
      </c>
      <c r="C54" s="1240">
        <f>SUM(C55:C60)</f>
        <v>171568</v>
      </c>
      <c r="D54" s="1240">
        <f>SUM(D55:D60)</f>
        <v>300919</v>
      </c>
      <c r="E54" s="1220">
        <f t="shared" si="0"/>
        <v>175.39343001025833</v>
      </c>
    </row>
    <row r="55" spans="1:5" s="1245" customFormat="1" ht="30">
      <c r="A55" s="1241" t="s">
        <v>1466</v>
      </c>
      <c r="B55" s="1242" t="s">
        <v>1109</v>
      </c>
      <c r="C55" s="1243">
        <v>3739</v>
      </c>
      <c r="D55" s="1243">
        <v>5638</v>
      </c>
      <c r="E55" s="1244">
        <f t="shared" si="0"/>
        <v>150.7889810109655</v>
      </c>
    </row>
    <row r="56" spans="1:5" s="1245" customFormat="1" ht="15" customHeight="1">
      <c r="A56" s="1246" t="s">
        <v>1104</v>
      </c>
      <c r="B56" s="1228" t="s">
        <v>1110</v>
      </c>
      <c r="C56" s="1247">
        <v>144661</v>
      </c>
      <c r="D56" s="1247">
        <v>219385</v>
      </c>
      <c r="E56" s="1248">
        <f t="shared" si="0"/>
        <v>151.65455789742919</v>
      </c>
    </row>
    <row r="57" spans="1:5" s="1245" customFormat="1" ht="30">
      <c r="A57" s="1246" t="s">
        <v>1108</v>
      </c>
      <c r="B57" s="1228" t="s">
        <v>1111</v>
      </c>
      <c r="C57" s="1247">
        <v>501</v>
      </c>
      <c r="D57" s="1247">
        <v>687</v>
      </c>
      <c r="E57" s="1248">
        <f t="shared" si="0"/>
        <v>137.125748502994</v>
      </c>
    </row>
    <row r="58" spans="1:5" s="1245" customFormat="1" ht="30">
      <c r="A58" s="1246" t="s">
        <v>1467</v>
      </c>
      <c r="B58" s="1228" t="s">
        <v>1113</v>
      </c>
      <c r="C58" s="1247">
        <v>36</v>
      </c>
      <c r="D58" s="1247"/>
      <c r="E58" s="1248">
        <f t="shared" si="0"/>
        <v>0</v>
      </c>
    </row>
    <row r="59" spans="1:5" s="1245" customFormat="1" ht="15" customHeight="1">
      <c r="A59" s="1246" t="s">
        <v>1112</v>
      </c>
      <c r="B59" s="1228" t="s">
        <v>1114</v>
      </c>
      <c r="C59" s="1247">
        <v>17856</v>
      </c>
      <c r="D59" s="1247">
        <v>64779</v>
      </c>
      <c r="E59" s="1248">
        <f t="shared" si="0"/>
        <v>362.78561827956986</v>
      </c>
    </row>
    <row r="60" spans="1:5" s="1245" customFormat="1" ht="15" customHeight="1">
      <c r="A60" s="1246" t="s">
        <v>1468</v>
      </c>
      <c r="B60" s="1228" t="s">
        <v>1115</v>
      </c>
      <c r="C60" s="1247">
        <v>4775</v>
      </c>
      <c r="D60" s="1247">
        <v>10430</v>
      </c>
      <c r="E60" s="1248">
        <f t="shared" si="0"/>
        <v>218.42931937172776</v>
      </c>
    </row>
    <row r="61" spans="1:5" s="1216" customFormat="1" ht="30">
      <c r="A61" s="1217" t="s">
        <v>1469</v>
      </c>
      <c r="B61" s="1249" t="s">
        <v>1116</v>
      </c>
      <c r="C61" s="1250">
        <f>SUM(C62:C66)</f>
        <v>605614</v>
      </c>
      <c r="D61" s="1250">
        <f>SUM(D62:D66)</f>
        <v>531541</v>
      </c>
      <c r="E61" s="1215">
        <f t="shared" si="0"/>
        <v>87.76894193331066</v>
      </c>
    </row>
    <row r="62" spans="1:5" ht="30">
      <c r="A62" s="1227" t="s">
        <v>1470</v>
      </c>
      <c r="B62" s="1228" t="s">
        <v>1117</v>
      </c>
      <c r="C62" s="1211">
        <v>1719</v>
      </c>
      <c r="D62" s="1211">
        <v>22</v>
      </c>
      <c r="E62" s="1212">
        <f t="shared" si="0"/>
        <v>1.2798138452588714</v>
      </c>
    </row>
    <row r="63" spans="1:5" ht="30">
      <c r="A63" s="1227" t="s">
        <v>1106</v>
      </c>
      <c r="B63" s="1228" t="s">
        <v>1118</v>
      </c>
      <c r="C63" s="1211">
        <v>223251</v>
      </c>
      <c r="D63" s="1211">
        <v>199793</v>
      </c>
      <c r="E63" s="1212">
        <f t="shared" si="0"/>
        <v>89.49254426631907</v>
      </c>
    </row>
    <row r="64" spans="1:5" ht="30">
      <c r="A64" s="1227" t="s">
        <v>1471</v>
      </c>
      <c r="B64" s="1228" t="s">
        <v>1405</v>
      </c>
      <c r="C64" s="1211"/>
      <c r="D64" s="1211">
        <v>18821</v>
      </c>
      <c r="E64" s="1212">
        <f t="shared" si="0"/>
        <v>0</v>
      </c>
    </row>
    <row r="65" spans="1:5" ht="30">
      <c r="A65" s="1227" t="s">
        <v>1472</v>
      </c>
      <c r="B65" s="1228" t="s">
        <v>1120</v>
      </c>
      <c r="C65" s="1211">
        <v>36244</v>
      </c>
      <c r="D65" s="1211">
        <v>18122</v>
      </c>
      <c r="E65" s="1212">
        <f t="shared" si="0"/>
        <v>50</v>
      </c>
    </row>
    <row r="66" spans="1:5" ht="30">
      <c r="A66" s="1227" t="s">
        <v>1119</v>
      </c>
      <c r="B66" s="1228" t="s">
        <v>1121</v>
      </c>
      <c r="C66" s="1211">
        <v>344400</v>
      </c>
      <c r="D66" s="1211">
        <v>294783</v>
      </c>
      <c r="E66" s="1212">
        <f t="shared" si="0"/>
        <v>85.59320557491289</v>
      </c>
    </row>
    <row r="67" spans="1:5" s="1216" customFormat="1" ht="15">
      <c r="A67" s="1204" t="s">
        <v>1473</v>
      </c>
      <c r="B67" s="1249" t="s">
        <v>1123</v>
      </c>
      <c r="C67" s="1214">
        <v>798039</v>
      </c>
      <c r="D67" s="1214">
        <v>944107</v>
      </c>
      <c r="E67" s="1215">
        <f t="shared" si="0"/>
        <v>118.30336612621689</v>
      </c>
    </row>
    <row r="68" spans="1:5" s="1221" customFormat="1" ht="30" customHeight="1">
      <c r="A68" s="1224" t="s">
        <v>1474</v>
      </c>
      <c r="B68" s="1251" t="s">
        <v>1125</v>
      </c>
      <c r="C68" s="1219">
        <f>SUM(C54,C61,C67)</f>
        <v>1575221</v>
      </c>
      <c r="D68" s="1219">
        <f>SUM(D54,D61,D67)</f>
        <v>1776567</v>
      </c>
      <c r="E68" s="1220">
        <f t="shared" si="0"/>
        <v>112.78207946694465</v>
      </c>
    </row>
    <row r="69" spans="1:5" s="1187" customFormat="1" ht="18" customHeight="1">
      <c r="A69" s="1236" t="s">
        <v>1475</v>
      </c>
      <c r="B69" s="1252" t="s">
        <v>1127</v>
      </c>
      <c r="C69" s="1253">
        <v>30695</v>
      </c>
      <c r="D69" s="1253">
        <v>2051219</v>
      </c>
      <c r="E69" s="1212">
        <f t="shared" si="0"/>
        <v>6682.583482651898</v>
      </c>
    </row>
    <row r="70" spans="1:5" s="1187" customFormat="1" ht="18" customHeight="1">
      <c r="A70" s="1236" t="s">
        <v>1122</v>
      </c>
      <c r="B70" s="1252" t="s">
        <v>1128</v>
      </c>
      <c r="C70" s="1254">
        <v>413160</v>
      </c>
      <c r="D70" s="1253">
        <v>405519</v>
      </c>
      <c r="E70" s="1212">
        <f t="shared" si="0"/>
        <v>98.1505954109788</v>
      </c>
    </row>
    <row r="71" spans="1:5" s="1187" customFormat="1" ht="18" customHeight="1">
      <c r="A71" s="1236" t="s">
        <v>1124</v>
      </c>
      <c r="B71" s="1255" t="s">
        <v>1129</v>
      </c>
      <c r="C71" s="1253">
        <v>3675683</v>
      </c>
      <c r="D71" s="1253">
        <v>4029539</v>
      </c>
      <c r="E71" s="1212">
        <f t="shared" si="0"/>
        <v>109.62694552277766</v>
      </c>
    </row>
    <row r="72" spans="1:5" s="1187" customFormat="1" ht="30" customHeight="1">
      <c r="A72" s="1224" t="s">
        <v>1476</v>
      </c>
      <c r="B72" s="1256" t="s">
        <v>1130</v>
      </c>
      <c r="C72" s="1219">
        <f>SUM(C69:C71)</f>
        <v>4119538</v>
      </c>
      <c r="D72" s="1219">
        <f>SUM(D69:D71)</f>
        <v>6486277</v>
      </c>
      <c r="E72" s="1257">
        <f>IF(C72=0,0,D72/C72%)</f>
        <v>157.45156374331296</v>
      </c>
    </row>
    <row r="73" spans="1:5" s="1234" customFormat="1" ht="30" customHeight="1" thickBot="1">
      <c r="A73" s="1258" t="s">
        <v>1126</v>
      </c>
      <c r="B73" s="1259" t="s">
        <v>1131</v>
      </c>
      <c r="C73" s="1398">
        <f>SUM(C72+C68+C53)</f>
        <v>220979335</v>
      </c>
      <c r="D73" s="1398">
        <f>SUM(D72+D68+D53)</f>
        <v>224441794</v>
      </c>
      <c r="E73" s="1399">
        <f>IF(C73=0,0,D73/C73%)</f>
        <v>101.56687004239559</v>
      </c>
    </row>
    <row r="74" ht="15">
      <c r="E74" s="1192"/>
    </row>
  </sheetData>
  <sheetProtection/>
  <mergeCells count="5">
    <mergeCell ref="A1:B1"/>
    <mergeCell ref="A2:E2"/>
    <mergeCell ref="A3:E3"/>
    <mergeCell ref="A4:E4"/>
    <mergeCell ref="A5:E5"/>
  </mergeCells>
  <printOptions horizontalCentered="1"/>
  <pageMargins left="0.7874015748031497" right="0.7874015748031497" top="0.3937007874015748" bottom="0.3937007874015748" header="0.5118110236220472" footer="0.31496062992125984"/>
  <pageSetup firstPageNumber="60" useFirstPageNumber="1" horizontalDpi="600" verticalDpi="600" orientation="portrait" paperSize="9" scale="69" r:id="rId1"/>
  <headerFooter alignWithMargins="0">
    <oddFooter>&amp;C&amp;P.oldal</oddFooter>
  </headerFooter>
  <rowBreaks count="1" manualBreakCount="1">
    <brk id="4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27">
      <selection activeCell="A140" sqref="A140"/>
    </sheetView>
  </sheetViews>
  <sheetFormatPr defaultColWidth="9.00390625" defaultRowHeight="12.75"/>
  <cols>
    <col min="1" max="1" width="63.125" style="0" customWidth="1"/>
    <col min="2" max="2" width="7.125" style="0" customWidth="1"/>
    <col min="3" max="3" width="16.00390625" style="0" customWidth="1"/>
    <col min="4" max="4" width="18.25390625" style="0" customWidth="1"/>
    <col min="5" max="5" width="18.00390625" style="0" customWidth="1"/>
  </cols>
  <sheetData>
    <row r="1" spans="1:5" ht="15">
      <c r="A1" s="1715" t="s">
        <v>860</v>
      </c>
      <c r="B1" s="1715"/>
      <c r="C1" s="1715"/>
      <c r="D1" s="1715"/>
      <c r="E1" s="1715"/>
    </row>
    <row r="2" spans="1:5" ht="15">
      <c r="A2" s="1715" t="s">
        <v>1132</v>
      </c>
      <c r="B2" s="1715"/>
      <c r="C2" s="1715"/>
      <c r="D2" s="1715"/>
      <c r="E2" s="1715"/>
    </row>
    <row r="3" spans="1:5" ht="15">
      <c r="A3" s="1715" t="s">
        <v>878</v>
      </c>
      <c r="B3" s="1715"/>
      <c r="C3" s="1715"/>
      <c r="D3" s="1715"/>
      <c r="E3" s="1715"/>
    </row>
    <row r="4" spans="1:5" ht="8.25" customHeight="1">
      <c r="A4" s="1716"/>
      <c r="B4" s="1716"/>
      <c r="C4" s="1716"/>
      <c r="D4" s="1716"/>
      <c r="E4" s="1262"/>
    </row>
    <row r="5" spans="1:5" ht="15">
      <c r="A5" s="1263"/>
      <c r="B5" s="1264"/>
      <c r="C5" s="1265"/>
      <c r="D5" s="1266" t="s">
        <v>1133</v>
      </c>
      <c r="E5" s="1266"/>
    </row>
    <row r="6" spans="1:5" ht="10.5" customHeight="1" thickBot="1">
      <c r="A6" s="1267" t="s">
        <v>1014</v>
      </c>
      <c r="B6" s="1268" t="s">
        <v>1015</v>
      </c>
      <c r="C6" s="1269" t="s">
        <v>1016</v>
      </c>
      <c r="D6" s="1269" t="s">
        <v>1017</v>
      </c>
      <c r="E6" s="1269"/>
    </row>
    <row r="7" spans="1:4" ht="12" customHeight="1">
      <c r="A7" s="1717" t="s">
        <v>1134</v>
      </c>
      <c r="B7" s="1719" t="s">
        <v>1135</v>
      </c>
      <c r="C7" s="1721" t="s">
        <v>1136</v>
      </c>
      <c r="D7" s="1721" t="s">
        <v>1137</v>
      </c>
    </row>
    <row r="8" spans="1:4" ht="12.75" customHeight="1" thickBot="1">
      <c r="A8" s="1718"/>
      <c r="B8" s="1720"/>
      <c r="C8" s="1722"/>
      <c r="D8" s="1722"/>
    </row>
    <row r="9" spans="1:5" ht="18" customHeight="1" thickTop="1">
      <c r="A9" s="1270" t="s">
        <v>1024</v>
      </c>
      <c r="B9" s="1271" t="s">
        <v>171</v>
      </c>
      <c r="C9" s="1272">
        <f>SUM(C10:C11)</f>
        <v>631625</v>
      </c>
      <c r="D9" s="1272">
        <f>SUM(D10:D11)</f>
        <v>53544</v>
      </c>
      <c r="E9" s="1273"/>
    </row>
    <row r="10" spans="1:5" ht="18" customHeight="1">
      <c r="A10" s="1210" t="s">
        <v>1138</v>
      </c>
      <c r="B10" s="1271" t="s">
        <v>172</v>
      </c>
      <c r="C10" s="1274">
        <v>314656</v>
      </c>
      <c r="D10" s="1274">
        <v>26749</v>
      </c>
      <c r="E10" s="1273"/>
    </row>
    <row r="11" spans="1:5" ht="18" customHeight="1">
      <c r="A11" s="1210" t="s">
        <v>1139</v>
      </c>
      <c r="B11" s="1271" t="s">
        <v>173</v>
      </c>
      <c r="C11" s="1274">
        <v>316969</v>
      </c>
      <c r="D11" s="1274">
        <v>26795</v>
      </c>
      <c r="E11" s="1273"/>
    </row>
    <row r="12" spans="1:5" ht="18" customHeight="1">
      <c r="A12" s="1270" t="s">
        <v>1140</v>
      </c>
      <c r="B12" s="1271" t="s">
        <v>174</v>
      </c>
      <c r="C12" s="1275">
        <f>SUM(C13+C24)</f>
        <v>226929826</v>
      </c>
      <c r="D12" s="1275">
        <f>SUM(D13+D24)</f>
        <v>210533229</v>
      </c>
      <c r="E12" s="59"/>
    </row>
    <row r="13" spans="1:5" ht="18" customHeight="1">
      <c r="A13" s="1270" t="s">
        <v>1141</v>
      </c>
      <c r="B13" s="1271" t="s">
        <v>175</v>
      </c>
      <c r="C13" s="1276">
        <f>SUM(C14+C19+C20)</f>
        <v>194879796</v>
      </c>
      <c r="D13" s="1276">
        <f>SUM(D14+D19+D20)</f>
        <v>183590609</v>
      </c>
      <c r="E13" s="1273"/>
    </row>
    <row r="14" spans="1:5" ht="18" customHeight="1">
      <c r="A14" s="1213" t="s">
        <v>1142</v>
      </c>
      <c r="B14" s="1271" t="s">
        <v>46</v>
      </c>
      <c r="C14" s="1272">
        <f>SUM(C15:C18)</f>
        <v>170683149</v>
      </c>
      <c r="D14" s="1272">
        <f>SUM(D15:D18)</f>
        <v>161363343</v>
      </c>
      <c r="E14" s="1273"/>
    </row>
    <row r="15" spans="1:5" ht="18" customHeight="1">
      <c r="A15" s="1210" t="s">
        <v>1143</v>
      </c>
      <c r="B15" s="1271" t="s">
        <v>384</v>
      </c>
      <c r="C15" s="1274">
        <v>98639005</v>
      </c>
      <c r="D15" s="1274">
        <v>98639005</v>
      </c>
      <c r="E15" s="1273"/>
    </row>
    <row r="16" spans="1:5" ht="18" customHeight="1">
      <c r="A16" s="1210" t="s">
        <v>1144</v>
      </c>
      <c r="B16" s="1271" t="s">
        <v>551</v>
      </c>
      <c r="C16" s="1274">
        <v>49693820</v>
      </c>
      <c r="D16" s="1274">
        <v>49693820</v>
      </c>
      <c r="E16" s="1273"/>
    </row>
    <row r="17" spans="1:5" ht="18" customHeight="1">
      <c r="A17" s="1210" t="s">
        <v>1145</v>
      </c>
      <c r="B17" s="1271" t="s">
        <v>553</v>
      </c>
      <c r="C17" s="1274">
        <v>22211311</v>
      </c>
      <c r="D17" s="1274">
        <v>12891505</v>
      </c>
      <c r="E17" s="1273"/>
    </row>
    <row r="18" spans="1:5" ht="18" customHeight="1">
      <c r="A18" s="1210" t="s">
        <v>1146</v>
      </c>
      <c r="B18" s="1271" t="s">
        <v>555</v>
      </c>
      <c r="C18" s="1274">
        <v>139013</v>
      </c>
      <c r="D18" s="1274">
        <v>139013</v>
      </c>
      <c r="E18" s="1273"/>
    </row>
    <row r="19" spans="1:5" ht="18" customHeight="1">
      <c r="A19" s="1230" t="s">
        <v>1147</v>
      </c>
      <c r="B19" s="1271" t="s">
        <v>557</v>
      </c>
      <c r="C19" s="1272">
        <v>0</v>
      </c>
      <c r="D19" s="1272">
        <v>0</v>
      </c>
      <c r="E19" s="1273"/>
    </row>
    <row r="20" spans="1:5" ht="18" customHeight="1">
      <c r="A20" s="1230" t="s">
        <v>1148</v>
      </c>
      <c r="B20" s="1271" t="s">
        <v>559</v>
      </c>
      <c r="C20" s="1272">
        <f>SUM(C21:C23)</f>
        <v>24196647</v>
      </c>
      <c r="D20" s="1272">
        <f>SUM(D21:D23)</f>
        <v>22227266</v>
      </c>
      <c r="E20" s="1273"/>
    </row>
    <row r="21" spans="1:5" ht="18" customHeight="1">
      <c r="A21" s="1225" t="s">
        <v>1149</v>
      </c>
      <c r="B21" s="1271" t="s">
        <v>561</v>
      </c>
      <c r="C21" s="1274">
        <v>23931163</v>
      </c>
      <c r="D21" s="1274">
        <v>21962061</v>
      </c>
      <c r="E21" s="1273"/>
    </row>
    <row r="22" spans="1:5" ht="18" customHeight="1">
      <c r="A22" s="1225" t="s">
        <v>1150</v>
      </c>
      <c r="B22" s="1271" t="s">
        <v>563</v>
      </c>
      <c r="C22" s="1274">
        <v>40943</v>
      </c>
      <c r="D22" s="1274">
        <v>40664</v>
      </c>
      <c r="E22" s="1273"/>
    </row>
    <row r="23" spans="1:5" ht="18" customHeight="1">
      <c r="A23" s="1225" t="s">
        <v>1151</v>
      </c>
      <c r="B23" s="1271" t="s">
        <v>566</v>
      </c>
      <c r="C23" s="1274">
        <v>224541</v>
      </c>
      <c r="D23" s="1274">
        <v>224541</v>
      </c>
      <c r="E23" s="1273"/>
    </row>
    <row r="24" spans="1:5" ht="18" customHeight="1">
      <c r="A24" s="1270" t="s">
        <v>1152</v>
      </c>
      <c r="B24" s="1271" t="s">
        <v>568</v>
      </c>
      <c r="C24" s="1275">
        <f>SUM(C25+C29)</f>
        <v>32050030</v>
      </c>
      <c r="D24" s="1275">
        <f>SUM(D25+D29)</f>
        <v>26942620</v>
      </c>
      <c r="E24" s="1273"/>
    </row>
    <row r="25" spans="1:5" ht="18" customHeight="1">
      <c r="A25" s="1213" t="s">
        <v>1153</v>
      </c>
      <c r="B25" s="1271" t="s">
        <v>570</v>
      </c>
      <c r="C25" s="1275">
        <f>SUM(C26:C28)</f>
        <v>30023456</v>
      </c>
      <c r="D25" s="1275">
        <f>SUM(D26:D28)</f>
        <v>26441696</v>
      </c>
      <c r="E25" s="1273"/>
    </row>
    <row r="26" spans="1:5" ht="18" customHeight="1">
      <c r="A26" s="1210" t="s">
        <v>1154</v>
      </c>
      <c r="B26" s="1271" t="s">
        <v>572</v>
      </c>
      <c r="C26" s="1274">
        <v>11770177</v>
      </c>
      <c r="D26" s="1274">
        <v>11770177</v>
      </c>
      <c r="E26" s="1273"/>
    </row>
    <row r="27" spans="1:5" ht="18" customHeight="1">
      <c r="A27" s="1210" t="s">
        <v>1155</v>
      </c>
      <c r="B27" s="1271" t="s">
        <v>574</v>
      </c>
      <c r="C27" s="1274">
        <v>17349619</v>
      </c>
      <c r="D27" s="1274">
        <v>13767859</v>
      </c>
      <c r="E27" s="1273"/>
    </row>
    <row r="28" spans="1:5" ht="18" customHeight="1">
      <c r="A28" s="1210" t="s">
        <v>1156</v>
      </c>
      <c r="B28" s="1271" t="s">
        <v>576</v>
      </c>
      <c r="C28" s="1274">
        <v>903660</v>
      </c>
      <c r="D28" s="1274">
        <v>903660</v>
      </c>
      <c r="E28" s="1273"/>
    </row>
    <row r="29" spans="1:4" ht="18" customHeight="1">
      <c r="A29" s="1213" t="s">
        <v>1157</v>
      </c>
      <c r="B29" s="1271" t="s">
        <v>578</v>
      </c>
      <c r="C29" s="1275">
        <f>SUM(C30:C31)</f>
        <v>2026574</v>
      </c>
      <c r="D29" s="1275">
        <f>SUM(D30:D31)</f>
        <v>500924</v>
      </c>
    </row>
    <row r="30" spans="1:5" ht="18" customHeight="1">
      <c r="A30" s="1210" t="s">
        <v>1158</v>
      </c>
      <c r="B30" s="1277" t="s">
        <v>580</v>
      </c>
      <c r="C30" s="1274">
        <v>2008194</v>
      </c>
      <c r="D30" s="1274">
        <v>482544</v>
      </c>
      <c r="E30" s="1278"/>
    </row>
    <row r="31" spans="1:5" ht="18" customHeight="1">
      <c r="A31" s="1210" t="s">
        <v>1159</v>
      </c>
      <c r="B31" s="1271" t="s">
        <v>582</v>
      </c>
      <c r="C31" s="1274">
        <v>18380</v>
      </c>
      <c r="D31" s="1274">
        <v>18380</v>
      </c>
      <c r="E31" s="1279"/>
    </row>
    <row r="32" spans="1:4" ht="18" customHeight="1">
      <c r="A32" s="1213" t="s">
        <v>1160</v>
      </c>
      <c r="B32" s="1271" t="s">
        <v>584</v>
      </c>
      <c r="C32" s="1275">
        <f>SUM(C33)</f>
        <v>758957</v>
      </c>
      <c r="D32" s="1275">
        <f>SUM(D33)</f>
        <v>758957</v>
      </c>
    </row>
    <row r="33" spans="1:4" ht="18" customHeight="1">
      <c r="A33" s="1213" t="s">
        <v>1161</v>
      </c>
      <c r="B33" s="1271" t="s">
        <v>586</v>
      </c>
      <c r="C33" s="1275">
        <f>SUM(C34+C35)</f>
        <v>758957</v>
      </c>
      <c r="D33" s="1275">
        <f>SUM(D34+D35)</f>
        <v>758957</v>
      </c>
    </row>
    <row r="34" spans="1:4" ht="18" customHeight="1">
      <c r="A34" s="1210" t="s">
        <v>1162</v>
      </c>
      <c r="B34" s="1271" t="s">
        <v>587</v>
      </c>
      <c r="C34" s="1280"/>
      <c r="D34" s="1280"/>
    </row>
    <row r="35" spans="1:4" ht="18" customHeight="1">
      <c r="A35" s="1210" t="s">
        <v>1163</v>
      </c>
      <c r="B35" s="1271" t="s">
        <v>589</v>
      </c>
      <c r="C35" s="1275">
        <f>SUM(C36)</f>
        <v>758957</v>
      </c>
      <c r="D35" s="1275">
        <f>SUM(D36)</f>
        <v>758957</v>
      </c>
    </row>
    <row r="36" spans="1:4" ht="18" customHeight="1">
      <c r="A36" s="1281" t="s">
        <v>1164</v>
      </c>
      <c r="B36" s="1271" t="s">
        <v>1038</v>
      </c>
      <c r="C36" s="1274">
        <v>758957</v>
      </c>
      <c r="D36" s="1274">
        <v>758957</v>
      </c>
    </row>
    <row r="37" spans="1:4" ht="18" customHeight="1">
      <c r="A37" s="1213" t="s">
        <v>1165</v>
      </c>
      <c r="B37" s="1271" t="s">
        <v>1042</v>
      </c>
      <c r="C37" s="1280"/>
      <c r="D37" s="1280"/>
    </row>
    <row r="38" spans="1:4" ht="18" customHeight="1">
      <c r="A38" s="1230" t="s">
        <v>1166</v>
      </c>
      <c r="B38" s="1271" t="s">
        <v>1167</v>
      </c>
      <c r="C38" s="1280"/>
      <c r="D38" s="1280"/>
    </row>
    <row r="39" spans="1:4" ht="18" customHeight="1">
      <c r="A39" s="1222" t="s">
        <v>1168</v>
      </c>
      <c r="B39" s="1271" t="s">
        <v>1169</v>
      </c>
      <c r="C39" s="1275">
        <f>SUM(C9+C12+C32)</f>
        <v>228320408</v>
      </c>
      <c r="D39" s="1275">
        <f>SUM(D9+D12+D32)</f>
        <v>211345730</v>
      </c>
    </row>
    <row r="40" spans="1:4" ht="18" customHeight="1">
      <c r="A40" s="1213" t="s">
        <v>1170</v>
      </c>
      <c r="B40" s="1271" t="s">
        <v>1171</v>
      </c>
      <c r="C40" s="1272">
        <v>2512</v>
      </c>
      <c r="D40" s="1272">
        <v>2512</v>
      </c>
    </row>
    <row r="41" spans="1:4" ht="18" customHeight="1">
      <c r="A41" s="1213" t="s">
        <v>1172</v>
      </c>
      <c r="B41" s="1271" t="s">
        <v>1173</v>
      </c>
      <c r="C41" s="1280"/>
      <c r="D41" s="1280"/>
    </row>
    <row r="42" spans="1:4" ht="18" customHeight="1">
      <c r="A42" s="1222" t="s">
        <v>1174</v>
      </c>
      <c r="B42" s="1271" t="s">
        <v>1040</v>
      </c>
      <c r="C42" s="1272">
        <f>SUM(C40:C41)</f>
        <v>2512</v>
      </c>
      <c r="D42" s="1272">
        <f>SUM(D40:D41)</f>
        <v>2512</v>
      </c>
    </row>
    <row r="43" spans="1:4" ht="18" customHeight="1">
      <c r="A43" s="1225" t="s">
        <v>1175</v>
      </c>
      <c r="B43" s="1271" t="s">
        <v>1176</v>
      </c>
      <c r="C43" s="1274">
        <v>1005</v>
      </c>
      <c r="D43" s="1274">
        <v>1005</v>
      </c>
    </row>
    <row r="44" spans="1:4" ht="18" customHeight="1">
      <c r="A44" s="1225" t="s">
        <v>1051</v>
      </c>
      <c r="B44" s="1271" t="s">
        <v>1177</v>
      </c>
      <c r="C44" s="1274">
        <v>7716039</v>
      </c>
      <c r="D44" s="1274">
        <v>7716039</v>
      </c>
    </row>
    <row r="45" spans="1:4" ht="18" customHeight="1">
      <c r="A45" s="1222" t="s">
        <v>1178</v>
      </c>
      <c r="B45" s="1271" t="s">
        <v>1179</v>
      </c>
      <c r="C45" s="1272">
        <f>SUM(C43:C44)</f>
        <v>7717044</v>
      </c>
      <c r="D45" s="1272">
        <f>SUM(D43:D44)</f>
        <v>7717044</v>
      </c>
    </row>
    <row r="46" spans="1:4" ht="18" customHeight="1">
      <c r="A46" s="1225" t="s">
        <v>1180</v>
      </c>
      <c r="B46" s="1271" t="s">
        <v>1181</v>
      </c>
      <c r="C46" s="1274">
        <v>5151348</v>
      </c>
      <c r="D46" s="1274">
        <v>2030528</v>
      </c>
    </row>
    <row r="47" spans="1:4" ht="18" customHeight="1">
      <c r="A47" s="1225" t="s">
        <v>1182</v>
      </c>
      <c r="B47" s="1271" t="s">
        <v>1183</v>
      </c>
      <c r="C47" s="1274">
        <v>3212665</v>
      </c>
      <c r="D47" s="1274">
        <v>3212665</v>
      </c>
    </row>
    <row r="48" spans="1:4" ht="18" customHeight="1">
      <c r="A48" s="1210" t="s">
        <v>1079</v>
      </c>
      <c r="B48" s="1271" t="s">
        <v>1184</v>
      </c>
      <c r="C48" s="1274">
        <v>174291</v>
      </c>
      <c r="D48" s="1274">
        <v>174291</v>
      </c>
    </row>
    <row r="49" spans="1:4" ht="18" customHeight="1">
      <c r="A49" s="1282" t="s">
        <v>1185</v>
      </c>
      <c r="B49" s="1271" t="s">
        <v>1186</v>
      </c>
      <c r="C49" s="1272">
        <f>SUM(C46:C48)</f>
        <v>8538304</v>
      </c>
      <c r="D49" s="1272">
        <f>SUM(D46:D48)</f>
        <v>5417484</v>
      </c>
    </row>
    <row r="50" spans="1:4" ht="18" customHeight="1">
      <c r="A50" s="1283" t="s">
        <v>1187</v>
      </c>
      <c r="B50" s="1271" t="s">
        <v>1188</v>
      </c>
      <c r="C50" s="1272">
        <v>65262</v>
      </c>
      <c r="D50" s="1272">
        <v>65262</v>
      </c>
    </row>
    <row r="51" spans="1:4" ht="18" customHeight="1">
      <c r="A51" s="1283" t="s">
        <v>1189</v>
      </c>
      <c r="B51" s="1271" t="s">
        <v>1044</v>
      </c>
      <c r="C51" s="1272">
        <v>-116266</v>
      </c>
      <c r="D51" s="1272">
        <v>-116266</v>
      </c>
    </row>
    <row r="52" spans="1:4" ht="18" customHeight="1">
      <c r="A52" s="1283" t="s">
        <v>1190</v>
      </c>
      <c r="B52" s="1271" t="s">
        <v>1191</v>
      </c>
      <c r="C52" s="1274">
        <v>1709</v>
      </c>
      <c r="D52" s="1274">
        <v>1709</v>
      </c>
    </row>
    <row r="53" spans="1:4" ht="18" customHeight="1">
      <c r="A53" s="1282" t="s">
        <v>1192</v>
      </c>
      <c r="B53" s="1271" t="s">
        <v>1193</v>
      </c>
      <c r="C53" s="1272">
        <v>-49295</v>
      </c>
      <c r="D53" s="1272">
        <v>-49295</v>
      </c>
    </row>
    <row r="54" spans="1:4" ht="18" customHeight="1">
      <c r="A54" s="1282" t="s">
        <v>1194</v>
      </c>
      <c r="B54" s="1271" t="s">
        <v>1195</v>
      </c>
      <c r="C54" s="1272">
        <v>8319</v>
      </c>
      <c r="D54" s="1272">
        <v>8319</v>
      </c>
    </row>
    <row r="55" spans="1:4" ht="18" customHeight="1">
      <c r="A55" s="1237" t="s">
        <v>1096</v>
      </c>
      <c r="B55" s="1271" t="s">
        <v>1046</v>
      </c>
      <c r="C55" s="1274">
        <v>232769746</v>
      </c>
      <c r="D55" s="1274">
        <v>232769746</v>
      </c>
    </row>
    <row r="56" spans="1:4" ht="18" customHeight="1">
      <c r="A56" s="1237" t="s">
        <v>1098</v>
      </c>
      <c r="B56" s="1271" t="s">
        <v>1196</v>
      </c>
      <c r="C56" s="1274">
        <v>-6100684</v>
      </c>
      <c r="D56" s="1274">
        <v>-6100684</v>
      </c>
    </row>
    <row r="57" spans="1:4" ht="18" customHeight="1">
      <c r="A57" s="1237" t="s">
        <v>1100</v>
      </c>
      <c r="B57" s="1271" t="s">
        <v>1048</v>
      </c>
      <c r="C57" s="1274">
        <v>1828411</v>
      </c>
      <c r="D57" s="1274">
        <v>1828411</v>
      </c>
    </row>
    <row r="58" spans="1:4" ht="18" customHeight="1">
      <c r="A58" s="1237" t="s">
        <v>1102</v>
      </c>
      <c r="B58" s="1271" t="s">
        <v>1197</v>
      </c>
      <c r="C58" s="1274">
        <v>-13254917</v>
      </c>
      <c r="D58" s="1274">
        <v>-13254917</v>
      </c>
    </row>
    <row r="59" spans="1:4" ht="18" customHeight="1">
      <c r="A59" s="1237" t="s">
        <v>1103</v>
      </c>
      <c r="B59" s="1271" t="s">
        <v>1198</v>
      </c>
      <c r="C59" s="1274">
        <v>936394</v>
      </c>
      <c r="D59" s="1274">
        <v>936394</v>
      </c>
    </row>
    <row r="60" spans="1:4" ht="18" customHeight="1">
      <c r="A60" s="1232" t="s">
        <v>1199</v>
      </c>
      <c r="B60" s="1271" t="s">
        <v>1200</v>
      </c>
      <c r="C60" s="1272">
        <f>SUM(C55:C59)</f>
        <v>216178950</v>
      </c>
      <c r="D60" s="1272">
        <f>SUM(D55:D59)</f>
        <v>216178950</v>
      </c>
    </row>
    <row r="61" spans="1:4" ht="18" customHeight="1">
      <c r="A61" s="1284" t="s">
        <v>1201</v>
      </c>
      <c r="B61" s="1271" t="s">
        <v>1050</v>
      </c>
      <c r="C61" s="1274">
        <v>300919</v>
      </c>
      <c r="D61" s="1274">
        <v>300919</v>
      </c>
    </row>
    <row r="62" spans="1:4" ht="18" customHeight="1">
      <c r="A62" s="1285" t="s">
        <v>1202</v>
      </c>
      <c r="B62" s="1271" t="s">
        <v>1203</v>
      </c>
      <c r="C62" s="1274">
        <v>531541</v>
      </c>
      <c r="D62" s="1274">
        <v>531541</v>
      </c>
    </row>
    <row r="63" spans="1:4" ht="18" customHeight="1">
      <c r="A63" s="1286" t="s">
        <v>1123</v>
      </c>
      <c r="B63" s="1271" t="s">
        <v>1204</v>
      </c>
      <c r="C63" s="1274">
        <v>944107</v>
      </c>
      <c r="D63" s="1274">
        <v>944107</v>
      </c>
    </row>
    <row r="64" spans="1:4" ht="18" customHeight="1">
      <c r="A64" s="1251" t="s">
        <v>1205</v>
      </c>
      <c r="B64" s="1271" t="s">
        <v>1206</v>
      </c>
      <c r="C64" s="1272">
        <f>SUM(C61:C63)</f>
        <v>1776567</v>
      </c>
      <c r="D64" s="1272">
        <f>SUM(D61:D63)</f>
        <v>1776567</v>
      </c>
    </row>
    <row r="65" spans="1:4" ht="18" customHeight="1">
      <c r="A65" s="1251" t="s">
        <v>1207</v>
      </c>
      <c r="B65" s="1271" t="s">
        <v>1052</v>
      </c>
      <c r="C65" s="1272"/>
      <c r="D65" s="1272"/>
    </row>
    <row r="66" spans="1:4" ht="18" customHeight="1">
      <c r="A66" s="1251" t="s">
        <v>1208</v>
      </c>
      <c r="B66" s="1271" t="s">
        <v>1209</v>
      </c>
      <c r="C66" s="1272">
        <v>6486277</v>
      </c>
      <c r="D66" s="1272">
        <v>6486277</v>
      </c>
    </row>
    <row r="67" spans="1:5" ht="15.75" thickBot="1">
      <c r="A67" s="1287"/>
      <c r="B67" s="1288"/>
      <c r="C67" s="1289"/>
      <c r="D67" s="1290"/>
      <c r="E67" s="1291"/>
    </row>
    <row r="68" spans="1:5" ht="15">
      <c r="A68" s="1717" t="s">
        <v>1134</v>
      </c>
      <c r="B68" s="1724" t="s">
        <v>1135</v>
      </c>
      <c r="C68" s="1726" t="s">
        <v>1210</v>
      </c>
      <c r="D68" s="1728" t="s">
        <v>1211</v>
      </c>
      <c r="E68" s="1291"/>
    </row>
    <row r="69" spans="1:5" ht="15.75" thickBot="1">
      <c r="A69" s="1723"/>
      <c r="B69" s="1725"/>
      <c r="C69" s="1727"/>
      <c r="D69" s="1729"/>
      <c r="E69" s="1291"/>
    </row>
    <row r="70" spans="1:5" ht="15.75" thickBot="1">
      <c r="A70" s="1730" t="s">
        <v>1477</v>
      </c>
      <c r="B70" s="1731"/>
      <c r="C70" s="1731"/>
      <c r="D70" s="1732"/>
      <c r="E70" s="1292"/>
    </row>
    <row r="71" spans="1:5" ht="15.75" thickBot="1">
      <c r="A71" s="1293" t="s">
        <v>1212</v>
      </c>
      <c r="B71" s="1294">
        <v>1</v>
      </c>
      <c r="C71" s="1295">
        <f>C72+C73</f>
        <v>510810</v>
      </c>
      <c r="D71" s="1296">
        <f>D72+D73</f>
        <v>0</v>
      </c>
      <c r="E71" s="1297"/>
    </row>
    <row r="72" spans="1:5" ht="15">
      <c r="A72" s="1298" t="s">
        <v>1213</v>
      </c>
      <c r="B72" s="1299">
        <v>2</v>
      </c>
      <c r="C72" s="1300">
        <v>510506</v>
      </c>
      <c r="D72" s="1301"/>
      <c r="E72" s="1302"/>
    </row>
    <row r="73" spans="1:5" ht="15.75" thickBot="1">
      <c r="A73" s="1303" t="s">
        <v>1214</v>
      </c>
      <c r="B73" s="1304">
        <v>3</v>
      </c>
      <c r="C73" s="1305">
        <v>304</v>
      </c>
      <c r="D73" s="1305"/>
      <c r="E73" s="1302"/>
    </row>
    <row r="74" spans="1:5" ht="15.75" thickBot="1">
      <c r="A74" s="1293" t="s">
        <v>1215</v>
      </c>
      <c r="B74" s="1294">
        <v>4</v>
      </c>
      <c r="C74" s="1295">
        <f>C75+C78+C81</f>
        <v>1212724</v>
      </c>
      <c r="D74" s="1295">
        <f>D75+D78+D81</f>
        <v>0</v>
      </c>
      <c r="E74" s="1297"/>
    </row>
    <row r="75" spans="1:5" ht="15">
      <c r="A75" s="1306" t="s">
        <v>1216</v>
      </c>
      <c r="B75" s="1307">
        <v>5</v>
      </c>
      <c r="C75" s="1308">
        <f>SUM(C76)</f>
        <v>72749</v>
      </c>
      <c r="D75" s="1309"/>
      <c r="E75" s="1302"/>
    </row>
    <row r="76" spans="1:5" ht="15">
      <c r="A76" s="1298" t="s">
        <v>1213</v>
      </c>
      <c r="B76" s="1299">
        <v>6</v>
      </c>
      <c r="C76" s="1300">
        <v>72749</v>
      </c>
      <c r="D76" s="1300"/>
      <c r="E76" s="1302"/>
    </row>
    <row r="77" spans="1:5" ht="15">
      <c r="A77" s="1310" t="s">
        <v>1214</v>
      </c>
      <c r="B77" s="1311">
        <v>7</v>
      </c>
      <c r="C77" s="1312"/>
      <c r="D77" s="1312"/>
      <c r="E77" s="1302"/>
    </row>
    <row r="78" spans="1:5" ht="15">
      <c r="A78" s="1310" t="s">
        <v>1217</v>
      </c>
      <c r="B78" s="1311">
        <v>8</v>
      </c>
      <c r="C78" s="1313">
        <f>SUM(C79)</f>
        <v>1139975</v>
      </c>
      <c r="D78" s="1312"/>
      <c r="E78" s="1302"/>
    </row>
    <row r="79" spans="1:5" ht="15">
      <c r="A79" s="1310" t="s">
        <v>1213</v>
      </c>
      <c r="B79" s="1311">
        <v>9</v>
      </c>
      <c r="C79" s="1312">
        <v>1139975</v>
      </c>
      <c r="D79" s="1312"/>
      <c r="E79" s="1302"/>
    </row>
    <row r="80" spans="1:5" ht="15">
      <c r="A80" s="1310" t="s">
        <v>1214</v>
      </c>
      <c r="B80" s="1311">
        <v>10</v>
      </c>
      <c r="C80" s="1312"/>
      <c r="D80" s="1312"/>
      <c r="E80" s="1302"/>
    </row>
    <row r="81" spans="1:5" ht="15">
      <c r="A81" s="1310" t="s">
        <v>1218</v>
      </c>
      <c r="B81" s="1311">
        <v>11</v>
      </c>
      <c r="C81" s="1312"/>
      <c r="D81" s="1312"/>
      <c r="E81" s="1302"/>
    </row>
    <row r="82" spans="1:5" ht="15">
      <c r="A82" s="1310" t="s">
        <v>1213</v>
      </c>
      <c r="B82" s="1311">
        <v>12</v>
      </c>
      <c r="C82" s="1312"/>
      <c r="D82" s="1312"/>
      <c r="E82" s="1302"/>
    </row>
    <row r="83" spans="1:5" ht="15.75" thickBot="1">
      <c r="A83" s="1303" t="s">
        <v>1214</v>
      </c>
      <c r="B83" s="1304">
        <v>13</v>
      </c>
      <c r="C83" s="1305"/>
      <c r="D83" s="1314"/>
      <c r="E83" s="1302"/>
    </row>
    <row r="84" spans="1:5" ht="14.25" customHeight="1" thickBot="1">
      <c r="A84" s="1315" t="s">
        <v>1219</v>
      </c>
      <c r="B84" s="1294">
        <v>14</v>
      </c>
      <c r="C84" s="1295">
        <f>C85+C86</f>
        <v>0</v>
      </c>
      <c r="D84" s="1296">
        <f>D85+D86</f>
        <v>0</v>
      </c>
      <c r="E84" s="1297"/>
    </row>
    <row r="85" spans="1:5" ht="15">
      <c r="A85" s="1298" t="s">
        <v>1213</v>
      </c>
      <c r="B85" s="1299">
        <v>15</v>
      </c>
      <c r="C85" s="1300"/>
      <c r="D85" s="1301"/>
      <c r="E85" s="1302"/>
    </row>
    <row r="86" spans="1:5" ht="15.75" thickBot="1">
      <c r="A86" s="1316" t="s">
        <v>1214</v>
      </c>
      <c r="B86" s="1317">
        <v>16</v>
      </c>
      <c r="C86" s="1314"/>
      <c r="D86" s="1318"/>
      <c r="E86" s="1302"/>
    </row>
    <row r="87" spans="1:5" ht="15.75" thickBot="1">
      <c r="A87" s="1319" t="s">
        <v>1220</v>
      </c>
      <c r="B87" s="1320">
        <v>17</v>
      </c>
      <c r="C87" s="1321">
        <f>C71+C74+C84</f>
        <v>1723534</v>
      </c>
      <c r="D87" s="1322">
        <f>D71+D74+D84</f>
        <v>0</v>
      </c>
      <c r="E87" s="1323"/>
    </row>
    <row r="88" spans="1:5" ht="15">
      <c r="A88" s="1324"/>
      <c r="B88" s="1325"/>
      <c r="C88" s="1326"/>
      <c r="D88" s="1326"/>
      <c r="E88" s="1326"/>
    </row>
    <row r="89" spans="1:5" ht="15">
      <c r="A89" s="1263"/>
      <c r="B89" s="1264"/>
      <c r="C89" s="1265"/>
      <c r="D89" s="1266" t="s">
        <v>1133</v>
      </c>
      <c r="E89" s="1266"/>
    </row>
    <row r="90" spans="1:5" ht="15.75" thickBot="1">
      <c r="A90" s="1267" t="s">
        <v>1014</v>
      </c>
      <c r="B90" s="1268" t="s">
        <v>1015</v>
      </c>
      <c r="C90" s="1269" t="s">
        <v>1016</v>
      </c>
      <c r="D90" s="1269" t="s">
        <v>1017</v>
      </c>
      <c r="E90" s="1269"/>
    </row>
    <row r="91" spans="1:5" ht="15">
      <c r="A91" s="1717" t="s">
        <v>1134</v>
      </c>
      <c r="B91" s="1724" t="s">
        <v>1135</v>
      </c>
      <c r="C91" s="1733" t="s">
        <v>1221</v>
      </c>
      <c r="D91" s="1728" t="s">
        <v>1222</v>
      </c>
      <c r="E91" s="1291"/>
    </row>
    <row r="92" spans="1:5" ht="15.75" thickBot="1">
      <c r="A92" s="1723"/>
      <c r="B92" s="1725"/>
      <c r="C92" s="1727"/>
      <c r="D92" s="1734"/>
      <c r="E92" s="1327"/>
    </row>
    <row r="93" spans="1:5" ht="15.75" thickBot="1">
      <c r="A93" s="1730" t="s">
        <v>1478</v>
      </c>
      <c r="B93" s="1731"/>
      <c r="C93" s="1731"/>
      <c r="D93" s="1732"/>
      <c r="E93" s="1292"/>
    </row>
    <row r="94" spans="1:5" ht="15.75" thickBot="1">
      <c r="A94" s="1293" t="s">
        <v>1223</v>
      </c>
      <c r="B94" s="1294">
        <v>1</v>
      </c>
      <c r="C94" s="1295">
        <v>26</v>
      </c>
      <c r="D94" s="1295">
        <v>23151</v>
      </c>
      <c r="E94" s="1297"/>
    </row>
    <row r="95" spans="1:5" ht="15.75" thickBot="1">
      <c r="A95" s="1293" t="s">
        <v>1224</v>
      </c>
      <c r="B95" s="1294">
        <v>2</v>
      </c>
      <c r="C95" s="1295">
        <f>SUM(C96:C98)</f>
        <v>45505</v>
      </c>
      <c r="D95" s="1295">
        <f>SUM(D96:D98)</f>
        <v>669340</v>
      </c>
      <c r="E95" s="1297"/>
    </row>
    <row r="96" spans="1:5" ht="15">
      <c r="A96" s="1306" t="s">
        <v>1225</v>
      </c>
      <c r="B96" s="1307">
        <v>3</v>
      </c>
      <c r="C96" s="1309"/>
      <c r="D96" s="1309"/>
      <c r="E96" s="1302"/>
    </row>
    <row r="97" spans="1:5" ht="15">
      <c r="A97" s="1310" t="s">
        <v>1226</v>
      </c>
      <c r="B97" s="1311">
        <v>4</v>
      </c>
      <c r="C97" s="1312">
        <v>45505</v>
      </c>
      <c r="D97" s="1312">
        <v>669340</v>
      </c>
      <c r="E97" s="1302"/>
    </row>
    <row r="98" spans="1:5" ht="15.75" thickBot="1">
      <c r="A98" s="1310" t="s">
        <v>1227</v>
      </c>
      <c r="B98" s="1311">
        <v>5</v>
      </c>
      <c r="C98" s="1312"/>
      <c r="D98" s="1312"/>
      <c r="E98" s="1302"/>
    </row>
    <row r="99" spans="1:5" ht="14.25" customHeight="1" thickBot="1">
      <c r="A99" s="1315" t="s">
        <v>1228</v>
      </c>
      <c r="B99" s="1294">
        <v>6</v>
      </c>
      <c r="C99" s="1295">
        <f>SUM(C100:C104)</f>
        <v>907</v>
      </c>
      <c r="D99" s="1295">
        <f>SUM(D100:D104)</f>
        <v>2513</v>
      </c>
      <c r="E99" s="1297"/>
    </row>
    <row r="100" spans="1:5" ht="15">
      <c r="A100" s="1306" t="s">
        <v>1229</v>
      </c>
      <c r="B100" s="1307">
        <v>7</v>
      </c>
      <c r="C100" s="1309">
        <v>907</v>
      </c>
      <c r="D100" s="1309">
        <v>2513</v>
      </c>
      <c r="E100" s="1302"/>
    </row>
    <row r="101" spans="1:5" ht="15">
      <c r="A101" s="1310" t="s">
        <v>1230</v>
      </c>
      <c r="B101" s="1311">
        <v>8</v>
      </c>
      <c r="C101" s="1312"/>
      <c r="D101" s="1312"/>
      <c r="E101" s="1302"/>
    </row>
    <row r="102" spans="1:5" ht="15">
      <c r="A102" s="1310" t="s">
        <v>1231</v>
      </c>
      <c r="B102" s="1311">
        <v>9</v>
      </c>
      <c r="C102" s="1312"/>
      <c r="D102" s="1328"/>
      <c r="E102" s="1302"/>
    </row>
    <row r="103" spans="1:5" ht="15">
      <c r="A103" s="1310" t="s">
        <v>1232</v>
      </c>
      <c r="B103" s="1311">
        <v>10</v>
      </c>
      <c r="C103" s="1312"/>
      <c r="D103" s="1328"/>
      <c r="E103" s="1302"/>
    </row>
    <row r="104" spans="1:5" ht="15.75" thickBot="1">
      <c r="A104" s="1316" t="s">
        <v>1233</v>
      </c>
      <c r="B104" s="1317">
        <v>11</v>
      </c>
      <c r="C104" s="1314"/>
      <c r="D104" s="1318"/>
      <c r="E104" s="1302"/>
    </row>
    <row r="105" spans="1:5" ht="15.75" thickBot="1">
      <c r="A105" s="1319" t="s">
        <v>1234</v>
      </c>
      <c r="B105" s="1320">
        <v>12</v>
      </c>
      <c r="C105" s="1329">
        <f>SUM(C94:C95,C99)</f>
        <v>46438</v>
      </c>
      <c r="D105" s="1330">
        <f>SUM(D94:D95,D99)</f>
        <v>695004</v>
      </c>
      <c r="E105" s="1331"/>
    </row>
    <row r="106" spans="1:5" ht="15">
      <c r="A106" s="1324"/>
      <c r="B106" s="1325"/>
      <c r="C106" s="1326"/>
      <c r="D106" s="1326"/>
      <c r="E106" s="1326"/>
    </row>
    <row r="107" spans="1:5" ht="15">
      <c r="A107" s="1263"/>
      <c r="B107" s="1264"/>
      <c r="C107" s="1265"/>
      <c r="D107" s="1266" t="s">
        <v>1133</v>
      </c>
      <c r="E107" s="1266"/>
    </row>
    <row r="108" spans="1:5" ht="15.75" thickBot="1">
      <c r="A108" s="1267" t="s">
        <v>1014</v>
      </c>
      <c r="B108" s="1268" t="s">
        <v>1015</v>
      </c>
      <c r="C108" s="1269" t="s">
        <v>1016</v>
      </c>
      <c r="D108" s="1269" t="s">
        <v>1017</v>
      </c>
      <c r="E108" s="1269"/>
    </row>
    <row r="109" spans="1:5" ht="15">
      <c r="A109" s="1717" t="s">
        <v>1134</v>
      </c>
      <c r="B109" s="1724" t="s">
        <v>1135</v>
      </c>
      <c r="C109" s="1733" t="s">
        <v>1221</v>
      </c>
      <c r="D109" s="1728" t="s">
        <v>1235</v>
      </c>
      <c r="E109" s="1291"/>
    </row>
    <row r="110" spans="1:5" ht="15.75" thickBot="1">
      <c r="A110" s="1723"/>
      <c r="B110" s="1725"/>
      <c r="C110" s="1727"/>
      <c r="D110" s="1734"/>
      <c r="E110" s="1327"/>
    </row>
    <row r="111" spans="1:5" ht="15.75" thickBot="1">
      <c r="A111" s="1730" t="s">
        <v>1479</v>
      </c>
      <c r="B111" s="1731"/>
      <c r="C111" s="1731"/>
      <c r="D111" s="1732"/>
      <c r="E111" s="1292"/>
    </row>
    <row r="112" spans="1:5" ht="15.75" thickBot="1">
      <c r="A112" s="1293" t="s">
        <v>1236</v>
      </c>
      <c r="B112" s="1294">
        <v>1</v>
      </c>
      <c r="C112" s="1332">
        <f>SUM(C113:C116)</f>
        <v>2510</v>
      </c>
      <c r="D112" s="1333">
        <f>SUM(D113:D116)</f>
        <v>9977820</v>
      </c>
      <c r="E112" s="1297"/>
    </row>
    <row r="113" spans="1:5" ht="15">
      <c r="A113" s="1306" t="s">
        <v>1237</v>
      </c>
      <c r="B113" s="1307">
        <v>2</v>
      </c>
      <c r="C113" s="1334">
        <v>2510</v>
      </c>
      <c r="D113" s="1335">
        <v>9977820</v>
      </c>
      <c r="E113" s="1336"/>
    </row>
    <row r="114" spans="1:5" ht="15">
      <c r="A114" s="1298" t="s">
        <v>1238</v>
      </c>
      <c r="B114" s="1299">
        <v>3</v>
      </c>
      <c r="C114" s="1300"/>
      <c r="D114" s="1337"/>
      <c r="E114" s="1302"/>
    </row>
    <row r="115" spans="1:5" ht="15">
      <c r="A115" s="1298" t="s">
        <v>1239</v>
      </c>
      <c r="B115" s="1299">
        <v>4</v>
      </c>
      <c r="C115" s="1300"/>
      <c r="D115" s="1337"/>
      <c r="E115" s="1302"/>
    </row>
    <row r="116" spans="1:5" ht="15.75" thickBot="1">
      <c r="A116" s="1298" t="s">
        <v>1240</v>
      </c>
      <c r="B116" s="1299">
        <v>5</v>
      </c>
      <c r="C116" s="1300"/>
      <c r="D116" s="1337"/>
      <c r="E116" s="1302"/>
    </row>
    <row r="117" spans="1:5" ht="15.75" thickBot="1">
      <c r="A117" s="1315" t="s">
        <v>1241</v>
      </c>
      <c r="B117" s="1294">
        <v>6</v>
      </c>
      <c r="C117" s="1295">
        <f>SUM(C118:C120)</f>
        <v>0</v>
      </c>
      <c r="D117" s="1296">
        <f>SUM(D118:D120)</f>
        <v>0</v>
      </c>
      <c r="E117" s="1297"/>
    </row>
    <row r="118" spans="1:5" ht="15">
      <c r="A118" s="1306" t="s">
        <v>1242</v>
      </c>
      <c r="B118" s="1307">
        <v>7</v>
      </c>
      <c r="C118" s="1309"/>
      <c r="D118" s="1338"/>
      <c r="E118" s="1302"/>
    </row>
    <row r="119" spans="1:5" ht="15">
      <c r="A119" s="1310" t="s">
        <v>1243</v>
      </c>
      <c r="B119" s="1311">
        <v>8</v>
      </c>
      <c r="C119" s="1312"/>
      <c r="D119" s="1328"/>
      <c r="E119" s="1302"/>
    </row>
    <row r="120" spans="1:5" ht="15.75" thickBot="1">
      <c r="A120" s="1310" t="s">
        <v>1244</v>
      </c>
      <c r="B120" s="1311">
        <v>9</v>
      </c>
      <c r="C120" s="1312"/>
      <c r="D120" s="1328"/>
      <c r="E120" s="1302"/>
    </row>
    <row r="121" spans="1:5" ht="15.75" thickBot="1">
      <c r="A121" s="1319" t="s">
        <v>1245</v>
      </c>
      <c r="B121" s="1320">
        <v>10</v>
      </c>
      <c r="C121" s="1329">
        <f>SUM(C112:C112,C117)</f>
        <v>2510</v>
      </c>
      <c r="D121" s="1330">
        <f>SUM(D112:D112,D117)</f>
        <v>9977820</v>
      </c>
      <c r="E121" s="1331"/>
    </row>
    <row r="122" spans="1:5" ht="15">
      <c r="A122" s="1324"/>
      <c r="B122" s="1325"/>
      <c r="C122" s="1326"/>
      <c r="D122" s="1326"/>
      <c r="E122" s="1326"/>
    </row>
    <row r="123" spans="1:5" ht="15">
      <c r="A123" s="1263"/>
      <c r="B123" s="1264"/>
      <c r="C123" s="1265"/>
      <c r="D123" s="1266" t="s">
        <v>1133</v>
      </c>
      <c r="E123" s="1266"/>
    </row>
    <row r="124" spans="1:5" ht="15.75" thickBot="1">
      <c r="A124" s="1267" t="s">
        <v>1014</v>
      </c>
      <c r="B124" s="1268" t="s">
        <v>1015</v>
      </c>
      <c r="C124" s="1269" t="s">
        <v>1016</v>
      </c>
      <c r="D124" s="1269" t="s">
        <v>1017</v>
      </c>
      <c r="E124" s="1269"/>
    </row>
    <row r="125" spans="1:5" ht="15">
      <c r="A125" s="1735" t="s">
        <v>170</v>
      </c>
      <c r="B125" s="1724" t="s">
        <v>1135</v>
      </c>
      <c r="C125" s="1733" t="s">
        <v>1221</v>
      </c>
      <c r="D125" s="1728" t="s">
        <v>1222</v>
      </c>
      <c r="E125" s="1291"/>
    </row>
    <row r="126" spans="1:5" ht="15.75" thickBot="1">
      <c r="A126" s="1725" t="s">
        <v>1246</v>
      </c>
      <c r="B126" s="1725"/>
      <c r="C126" s="1727"/>
      <c r="D126" s="1734"/>
      <c r="E126" s="1327"/>
    </row>
    <row r="127" spans="1:5" ht="15.75" thickBot="1">
      <c r="A127" s="1730" t="s">
        <v>1480</v>
      </c>
      <c r="B127" s="1731"/>
      <c r="C127" s="1731"/>
      <c r="D127" s="1732"/>
      <c r="E127" s="1292"/>
    </row>
    <row r="128" spans="1:5" ht="15">
      <c r="A128" s="1339" t="s">
        <v>1247</v>
      </c>
      <c r="B128" s="1340">
        <v>1</v>
      </c>
      <c r="C128" s="1300">
        <v>168</v>
      </c>
      <c r="D128" s="1341">
        <v>70910</v>
      </c>
      <c r="E128" s="1323"/>
    </row>
    <row r="129" spans="1:5" ht="15">
      <c r="A129" s="1342" t="s">
        <v>1248</v>
      </c>
      <c r="B129" s="1343">
        <v>2</v>
      </c>
      <c r="C129" s="1312"/>
      <c r="D129" s="1344"/>
      <c r="E129" s="1323"/>
    </row>
    <row r="130" spans="1:5" ht="15">
      <c r="A130" s="1345" t="s">
        <v>1249</v>
      </c>
      <c r="B130" s="1343">
        <v>3</v>
      </c>
      <c r="C130" s="1312"/>
      <c r="D130" s="1344"/>
      <c r="E130" s="1323"/>
    </row>
    <row r="131" spans="1:5" ht="15">
      <c r="A131" s="1342" t="s">
        <v>1250</v>
      </c>
      <c r="B131" s="1343">
        <v>4</v>
      </c>
      <c r="C131" s="1312"/>
      <c r="D131" s="1344"/>
      <c r="E131" s="1323"/>
    </row>
    <row r="132" spans="1:5" ht="15.75" thickBot="1">
      <c r="A132" s="1342" t="s">
        <v>1251</v>
      </c>
      <c r="B132" s="1343">
        <v>5</v>
      </c>
      <c r="C132" s="1312"/>
      <c r="D132" s="1344"/>
      <c r="E132" s="1323"/>
    </row>
    <row r="133" spans="1:5" ht="15.75" thickBot="1">
      <c r="A133" s="1319" t="s">
        <v>1252</v>
      </c>
      <c r="B133" s="1320">
        <v>6</v>
      </c>
      <c r="C133" s="1321">
        <f>SUM(C128:C131)</f>
        <v>168</v>
      </c>
      <c r="D133" s="1322">
        <f>SUM(D128:D131)</f>
        <v>70910</v>
      </c>
      <c r="E133" s="1323"/>
    </row>
    <row r="134" spans="1:5" ht="15">
      <c r="A134" s="1346"/>
      <c r="B134" s="1346"/>
      <c r="C134" s="1346"/>
      <c r="D134" s="1346"/>
      <c r="E134" s="1346"/>
    </row>
    <row r="135" spans="1:5" ht="15">
      <c r="A135" s="1263"/>
      <c r="B135" s="1264"/>
      <c r="C135" s="1265"/>
      <c r="D135" s="1266" t="s">
        <v>1133</v>
      </c>
      <c r="E135" s="1266"/>
    </row>
    <row r="136" spans="1:5" ht="15.75" thickBot="1">
      <c r="A136" s="1267" t="s">
        <v>1014</v>
      </c>
      <c r="B136" s="1268" t="s">
        <v>1015</v>
      </c>
      <c r="C136" s="1269" t="s">
        <v>1016</v>
      </c>
      <c r="D136" s="1269" t="s">
        <v>1017</v>
      </c>
      <c r="E136" s="1269"/>
    </row>
    <row r="137" spans="1:5" ht="15">
      <c r="A137" s="1735" t="s">
        <v>170</v>
      </c>
      <c r="B137" s="1724" t="s">
        <v>1135</v>
      </c>
      <c r="C137" s="1733" t="s">
        <v>1221</v>
      </c>
      <c r="D137" s="1728" t="s">
        <v>1253</v>
      </c>
      <c r="E137" s="1291"/>
    </row>
    <row r="138" spans="1:5" ht="15.75" thickBot="1">
      <c r="A138" s="1725" t="s">
        <v>1246</v>
      </c>
      <c r="B138" s="1725"/>
      <c r="C138" s="1727"/>
      <c r="D138" s="1734"/>
      <c r="E138" s="1327"/>
    </row>
    <row r="139" spans="1:5" ht="15.75" thickBot="1">
      <c r="A139" s="1730" t="s">
        <v>1481</v>
      </c>
      <c r="B139" s="1731"/>
      <c r="C139" s="1731"/>
      <c r="D139" s="1732"/>
      <c r="E139" s="1292"/>
    </row>
    <row r="140" spans="1:5" ht="15.75" thickBot="1">
      <c r="A140" s="1293" t="s">
        <v>1254</v>
      </c>
      <c r="B140" s="1347">
        <v>1</v>
      </c>
      <c r="C140" s="1295">
        <f>SUM(C141:C142)</f>
        <v>4156</v>
      </c>
      <c r="D140" s="1332">
        <f>SUM(D141:D142)</f>
        <v>346602</v>
      </c>
      <c r="E140" s="1331"/>
    </row>
    <row r="141" spans="1:5" ht="15">
      <c r="A141" s="1298" t="s">
        <v>1255</v>
      </c>
      <c r="B141" s="1348">
        <v>2</v>
      </c>
      <c r="C141" s="1300"/>
      <c r="D141" s="1349"/>
      <c r="E141" s="1323"/>
    </row>
    <row r="142" spans="1:5" ht="15.75" thickBot="1">
      <c r="A142" s="1350" t="s">
        <v>1256</v>
      </c>
      <c r="B142" s="1351">
        <v>3</v>
      </c>
      <c r="C142" s="1352">
        <v>4156</v>
      </c>
      <c r="D142" s="1353">
        <v>346602</v>
      </c>
      <c r="E142" s="1323"/>
    </row>
    <row r="143" spans="1:5" ht="15.75" thickBot="1">
      <c r="A143" s="1354" t="s">
        <v>1257</v>
      </c>
      <c r="B143" s="1355">
        <v>4</v>
      </c>
      <c r="C143" s="1356"/>
      <c r="D143" s="1357"/>
      <c r="E143" s="1331"/>
    </row>
    <row r="144" spans="1:5" ht="15.75" thickBot="1">
      <c r="A144" s="1293" t="s">
        <v>1258</v>
      </c>
      <c r="B144" s="1347">
        <v>5</v>
      </c>
      <c r="C144" s="1295">
        <v>1</v>
      </c>
      <c r="D144" s="1332">
        <f>SUM(D145:D149)</f>
        <v>620665</v>
      </c>
      <c r="E144" s="1331"/>
    </row>
    <row r="145" spans="1:5" ht="15">
      <c r="A145" s="1298" t="s">
        <v>1259</v>
      </c>
      <c r="B145" s="1348">
        <v>6</v>
      </c>
      <c r="C145" s="1300"/>
      <c r="D145" s="1349"/>
      <c r="E145" s="1323"/>
    </row>
    <row r="146" spans="1:5" ht="15">
      <c r="A146" s="1298" t="s">
        <v>1260</v>
      </c>
      <c r="B146" s="1348">
        <v>7</v>
      </c>
      <c r="C146" s="1300">
        <v>2</v>
      </c>
      <c r="D146" s="1349">
        <v>128305</v>
      </c>
      <c r="E146" s="1323"/>
    </row>
    <row r="147" spans="1:5" ht="15">
      <c r="A147" s="1298" t="s">
        <v>1261</v>
      </c>
      <c r="B147" s="1348">
        <v>8</v>
      </c>
      <c r="C147" s="1300"/>
      <c r="D147" s="1349"/>
      <c r="E147" s="1323"/>
    </row>
    <row r="148" spans="1:5" ht="15">
      <c r="A148" s="1298" t="s">
        <v>1262</v>
      </c>
      <c r="B148" s="1348">
        <v>9</v>
      </c>
      <c r="C148" s="1300">
        <v>2</v>
      </c>
      <c r="D148" s="1349">
        <v>489036</v>
      </c>
      <c r="E148" s="1323"/>
    </row>
    <row r="149" spans="1:5" ht="15.75" thickBot="1">
      <c r="A149" s="1298" t="s">
        <v>1263</v>
      </c>
      <c r="B149" s="1348">
        <v>10</v>
      </c>
      <c r="C149" s="1300">
        <v>31</v>
      </c>
      <c r="D149" s="1349">
        <v>3324</v>
      </c>
      <c r="E149" s="1323"/>
    </row>
    <row r="150" spans="1:5" ht="15.75" thickBot="1">
      <c r="A150" s="1358" t="s">
        <v>1264</v>
      </c>
      <c r="B150" s="1320">
        <v>11</v>
      </c>
      <c r="C150" s="1329">
        <f>SUM(C140,C143:C144)</f>
        <v>4157</v>
      </c>
      <c r="D150" s="1329">
        <f>SUM(D140,D143:D144)</f>
        <v>967267</v>
      </c>
      <c r="E150" s="1331"/>
    </row>
    <row r="151" spans="1:5" ht="15.75" thickBot="1">
      <c r="A151" s="1324"/>
      <c r="B151" s="1324"/>
      <c r="C151" s="1326"/>
      <c r="D151" s="1326"/>
      <c r="E151" s="1326"/>
    </row>
    <row r="152" spans="1:5" ht="15">
      <c r="A152" s="1735" t="s">
        <v>170</v>
      </c>
      <c r="B152" s="1724" t="s">
        <v>1135</v>
      </c>
      <c r="C152" s="1733" t="s">
        <v>1221</v>
      </c>
      <c r="D152" s="1728" t="s">
        <v>1253</v>
      </c>
      <c r="E152" s="1326"/>
    </row>
    <row r="153" spans="1:4" ht="13.5" thickBot="1">
      <c r="A153" s="1725" t="s">
        <v>1246</v>
      </c>
      <c r="B153" s="1725"/>
      <c r="C153" s="1727"/>
      <c r="D153" s="1734"/>
    </row>
    <row r="154" spans="1:4" ht="15.75" thickBot="1">
      <c r="A154" s="1730" t="s">
        <v>1265</v>
      </c>
      <c r="B154" s="1731"/>
      <c r="C154" s="1731"/>
      <c r="D154" s="1732"/>
    </row>
    <row r="155" spans="1:4" ht="15">
      <c r="A155" s="1298" t="s">
        <v>1266</v>
      </c>
      <c r="B155" s="1348" t="s">
        <v>171</v>
      </c>
      <c r="C155" s="1300">
        <v>117</v>
      </c>
      <c r="D155" s="1349">
        <v>98662</v>
      </c>
    </row>
    <row r="156" spans="1:4" ht="15">
      <c r="A156" s="1298" t="s">
        <v>1267</v>
      </c>
      <c r="B156" s="1348" t="s">
        <v>172</v>
      </c>
      <c r="C156" s="1300">
        <v>7</v>
      </c>
      <c r="D156" s="1349">
        <v>16558</v>
      </c>
    </row>
  </sheetData>
  <sheetProtection/>
  <mergeCells count="38">
    <mergeCell ref="A139:D139"/>
    <mergeCell ref="A152:A153"/>
    <mergeCell ref="B152:B153"/>
    <mergeCell ref="C152:C153"/>
    <mergeCell ref="D152:D153"/>
    <mergeCell ref="A154:D154"/>
    <mergeCell ref="A125:A126"/>
    <mergeCell ref="B125:B126"/>
    <mergeCell ref="C125:C126"/>
    <mergeCell ref="D125:D126"/>
    <mergeCell ref="A127:D127"/>
    <mergeCell ref="A137:A138"/>
    <mergeCell ref="B137:B138"/>
    <mergeCell ref="C137:C138"/>
    <mergeCell ref="D137:D138"/>
    <mergeCell ref="A93:D93"/>
    <mergeCell ref="A109:A110"/>
    <mergeCell ref="B109:B110"/>
    <mergeCell ref="C109:C110"/>
    <mergeCell ref="D109:D110"/>
    <mergeCell ref="A111:D111"/>
    <mergeCell ref="A68:A69"/>
    <mergeCell ref="B68:B69"/>
    <mergeCell ref="C68:C69"/>
    <mergeCell ref="D68:D69"/>
    <mergeCell ref="A70:D70"/>
    <mergeCell ref="A91:A92"/>
    <mergeCell ref="B91:B92"/>
    <mergeCell ref="C91:C92"/>
    <mergeCell ref="D91:D92"/>
    <mergeCell ref="A1:E1"/>
    <mergeCell ref="A2:E2"/>
    <mergeCell ref="A3:E3"/>
    <mergeCell ref="A4:D4"/>
    <mergeCell ref="A7:A8"/>
    <mergeCell ref="B7:B8"/>
    <mergeCell ref="C7:C8"/>
    <mergeCell ref="D7:D8"/>
  </mergeCells>
  <printOptions/>
  <pageMargins left="0.7086614173228347" right="0.7086614173228347" top="0.35433070866141736" bottom="0.35433070866141736" header="0.31496062992125984" footer="0.11811023622047245"/>
  <pageSetup firstPageNumber="62" useFirstPageNumber="1" horizontalDpi="600" verticalDpi="600" orientation="portrait" paperSize="9" scale="67" r:id="rId1"/>
  <headerFooter>
    <oddFooter>&amp;C&amp;P.oldal
</oddFooter>
  </headerFooter>
  <rowBreaks count="2" manualBreakCount="2">
    <brk id="66" max="255" man="1"/>
    <brk id="1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3:D21"/>
  <sheetViews>
    <sheetView zoomScalePageLayoutView="0" workbookViewId="0" topLeftCell="A1">
      <selection activeCell="J33" sqref="J33"/>
    </sheetView>
  </sheetViews>
  <sheetFormatPr defaultColWidth="9.00390625" defaultRowHeight="12.75"/>
  <cols>
    <col min="3" max="3" width="51.125" style="0" customWidth="1"/>
    <col min="4" max="4" width="16.00390625" style="0" customWidth="1"/>
  </cols>
  <sheetData>
    <row r="3" spans="2:4" ht="15.75">
      <c r="B3" s="1736" t="s">
        <v>1268</v>
      </c>
      <c r="C3" s="1736"/>
      <c r="D3" s="1736"/>
    </row>
    <row r="4" spans="2:4" ht="15.75">
      <c r="B4" s="1736" t="s">
        <v>1382</v>
      </c>
      <c r="C4" s="1736"/>
      <c r="D4" s="1736"/>
    </row>
    <row r="5" ht="12.75">
      <c r="D5" s="59"/>
    </row>
    <row r="6" ht="12.75">
      <c r="D6" s="59"/>
    </row>
    <row r="7" ht="15.75" customHeight="1">
      <c r="D7" s="1359" t="s">
        <v>383</v>
      </c>
    </row>
    <row r="8" spans="2:4" ht="21.75" customHeight="1">
      <c r="B8" s="1360" t="s">
        <v>171</v>
      </c>
      <c r="C8" s="1361" t="s">
        <v>1392</v>
      </c>
      <c r="D8" s="1362">
        <v>1491</v>
      </c>
    </row>
    <row r="9" spans="2:4" ht="21.75" customHeight="1" thickBot="1">
      <c r="B9" s="1363" t="s">
        <v>172</v>
      </c>
      <c r="C9" s="1364" t="s">
        <v>1393</v>
      </c>
      <c r="D9" s="1365">
        <v>6478030</v>
      </c>
    </row>
    <row r="10" spans="2:4" ht="21.75" customHeight="1" thickBot="1" thickTop="1">
      <c r="B10" s="1366" t="s">
        <v>173</v>
      </c>
      <c r="C10" s="1367" t="s">
        <v>1397</v>
      </c>
      <c r="D10" s="1368">
        <f>SUM(D8:D9)</f>
        <v>6479521</v>
      </c>
    </row>
    <row r="11" spans="2:4" ht="21.75" customHeight="1" thickTop="1">
      <c r="B11" s="1093" t="s">
        <v>174</v>
      </c>
      <c r="C11" s="1369" t="s">
        <v>1269</v>
      </c>
      <c r="D11" s="1176">
        <v>30830279</v>
      </c>
    </row>
    <row r="12" spans="2:4" ht="21.75" customHeight="1">
      <c r="B12" s="1360" t="s">
        <v>175</v>
      </c>
      <c r="C12" s="1361" t="s">
        <v>1270</v>
      </c>
      <c r="D12" s="983">
        <v>6327887</v>
      </c>
    </row>
    <row r="13" spans="2:4" ht="21.75" customHeight="1">
      <c r="B13" s="1360" t="s">
        <v>46</v>
      </c>
      <c r="C13" s="1361" t="s">
        <v>1271</v>
      </c>
      <c r="D13" s="983">
        <v>23321293</v>
      </c>
    </row>
    <row r="14" spans="2:4" ht="21.75" customHeight="1">
      <c r="B14" s="1360" t="s">
        <v>384</v>
      </c>
      <c r="C14" s="1361" t="s">
        <v>1272</v>
      </c>
      <c r="D14" s="983">
        <v>56424</v>
      </c>
    </row>
    <row r="15" spans="2:4" ht="21.75" customHeight="1" thickBot="1">
      <c r="B15" s="1360" t="s">
        <v>551</v>
      </c>
      <c r="C15" s="1361" t="s">
        <v>1273</v>
      </c>
      <c r="D15" s="983"/>
    </row>
    <row r="16" spans="2:4" ht="21.75" customHeight="1" thickBot="1" thickTop="1">
      <c r="B16" s="1370" t="s">
        <v>553</v>
      </c>
      <c r="C16" s="1371" t="s">
        <v>1274</v>
      </c>
      <c r="D16" s="1182">
        <f>SUM(D11-D12-D13+D14+D15)</f>
        <v>1237523</v>
      </c>
    </row>
    <row r="17" spans="2:4" ht="21.75" customHeight="1" thickTop="1">
      <c r="B17" s="1093" t="s">
        <v>555</v>
      </c>
      <c r="C17" s="1372" t="s">
        <v>1394</v>
      </c>
      <c r="D17" s="1373">
        <v>1005</v>
      </c>
    </row>
    <row r="18" spans="2:4" ht="21.75" customHeight="1" thickBot="1">
      <c r="B18" s="1363" t="s">
        <v>557</v>
      </c>
      <c r="C18" s="1364" t="s">
        <v>1395</v>
      </c>
      <c r="D18" s="1374">
        <v>7716039</v>
      </c>
    </row>
    <row r="19" spans="2:4" ht="21.75" customHeight="1" thickBot="1" thickTop="1">
      <c r="B19" s="1366" t="s">
        <v>559</v>
      </c>
      <c r="C19" s="1367" t="s">
        <v>1396</v>
      </c>
      <c r="D19" s="1368">
        <f>SUM(D17:D18)</f>
        <v>7717044</v>
      </c>
    </row>
    <row r="20" ht="13.5" thickTop="1"/>
    <row r="21" ht="12.75">
      <c r="D21" s="59"/>
    </row>
  </sheetData>
  <sheetProtection/>
  <mergeCells count="2"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r:id="rId1"/>
  <headerFooter>
    <oddFooter>&amp;C&amp;P.oldal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F10" sqref="F10:F11"/>
    </sheetView>
  </sheetViews>
  <sheetFormatPr defaultColWidth="9.00390625" defaultRowHeight="12.75"/>
  <cols>
    <col min="1" max="2" width="9.125" style="1375" customWidth="1"/>
    <col min="3" max="3" width="6.625" style="1375" customWidth="1"/>
    <col min="4" max="4" width="13.25390625" style="1375" customWidth="1"/>
    <col min="5" max="5" width="13.75390625" style="1375" customWidth="1"/>
    <col min="6" max="16384" width="9.125" style="1375" customWidth="1"/>
  </cols>
  <sheetData>
    <row r="2" spans="1:13" ht="17.25" customHeight="1">
      <c r="A2" s="1739" t="s">
        <v>1275</v>
      </c>
      <c r="B2" s="1739"/>
      <c r="C2" s="1739"/>
      <c r="D2" s="1739"/>
      <c r="E2" s="1739"/>
      <c r="F2" s="1739"/>
      <c r="G2" s="1739"/>
      <c r="H2" s="1739"/>
      <c r="I2" s="1739"/>
      <c r="J2" s="1739"/>
      <c r="K2" s="1739"/>
      <c r="L2" s="1739"/>
      <c r="M2" s="1739"/>
    </row>
    <row r="3" spans="1:13" ht="17.25" customHeight="1">
      <c r="A3" s="1740" t="s">
        <v>1276</v>
      </c>
      <c r="B3" s="1740"/>
      <c r="C3" s="1740"/>
      <c r="D3" s="1740"/>
      <c r="E3" s="1740"/>
      <c r="F3" s="1740"/>
      <c r="G3" s="1740"/>
      <c r="H3" s="1740"/>
      <c r="I3" s="1740"/>
      <c r="J3" s="1740"/>
      <c r="K3" s="1740"/>
      <c r="L3" s="1740"/>
      <c r="M3" s="1740"/>
    </row>
    <row r="5" spans="6:13" ht="12.75">
      <c r="F5" s="1376"/>
      <c r="G5" s="1376"/>
      <c r="H5" s="1376"/>
      <c r="I5" s="1376"/>
      <c r="J5" s="1376"/>
      <c r="K5" s="1376"/>
      <c r="L5" s="1376"/>
      <c r="M5" s="1377" t="s">
        <v>1013</v>
      </c>
    </row>
    <row r="6" spans="1:13" ht="21" customHeight="1">
      <c r="A6" s="1741" t="s">
        <v>170</v>
      </c>
      <c r="B6" s="1742"/>
      <c r="C6" s="1743"/>
      <c r="D6" s="1744" t="s">
        <v>1277</v>
      </c>
      <c r="E6" s="1744" t="s">
        <v>1383</v>
      </c>
      <c r="F6" s="1745"/>
      <c r="G6" s="1745"/>
      <c r="H6" s="1745"/>
      <c r="I6" s="1745"/>
      <c r="J6" s="1745"/>
      <c r="K6" s="1745"/>
      <c r="L6" s="1745"/>
      <c r="M6" s="1746"/>
    </row>
    <row r="7" spans="1:13" ht="21" customHeight="1">
      <c r="A7" s="1741"/>
      <c r="B7" s="1742"/>
      <c r="C7" s="1743"/>
      <c r="D7" s="1744"/>
      <c r="E7" s="1744"/>
      <c r="F7" s="1378" t="s">
        <v>1452</v>
      </c>
      <c r="G7" s="1378" t="s">
        <v>1453</v>
      </c>
      <c r="H7" s="1379" t="s">
        <v>1454</v>
      </c>
      <c r="I7" s="1379">
        <v>2020</v>
      </c>
      <c r="J7" s="1379">
        <v>2021</v>
      </c>
      <c r="K7" s="1379">
        <v>2022</v>
      </c>
      <c r="L7" s="1379">
        <v>2023</v>
      </c>
      <c r="M7" s="1379">
        <v>2024</v>
      </c>
    </row>
    <row r="8" spans="1:13" ht="12.75" customHeight="1">
      <c r="A8" s="1747" t="s">
        <v>1278</v>
      </c>
      <c r="B8" s="1748"/>
      <c r="C8" s="1749"/>
      <c r="D8" s="1737">
        <v>420000</v>
      </c>
      <c r="E8" s="1737">
        <v>252000</v>
      </c>
      <c r="F8" s="1737">
        <v>48000</v>
      </c>
      <c r="G8" s="1737">
        <v>48000</v>
      </c>
      <c r="H8" s="1737">
        <v>48000</v>
      </c>
      <c r="I8" s="1737">
        <v>48000</v>
      </c>
      <c r="J8" s="1737">
        <v>48000</v>
      </c>
      <c r="K8" s="1737">
        <v>48000</v>
      </c>
      <c r="L8" s="1737">
        <v>48000</v>
      </c>
      <c r="M8" s="1737">
        <v>12000</v>
      </c>
    </row>
    <row r="9" spans="1:13" ht="12.75" customHeight="1">
      <c r="A9" s="1747"/>
      <c r="B9" s="1748"/>
      <c r="C9" s="1749"/>
      <c r="D9" s="1738"/>
      <c r="E9" s="1738"/>
      <c r="F9" s="1738"/>
      <c r="G9" s="1738"/>
      <c r="H9" s="1738"/>
      <c r="I9" s="1738"/>
      <c r="J9" s="1738"/>
      <c r="K9" s="1738"/>
      <c r="L9" s="1738"/>
      <c r="M9" s="1738"/>
    </row>
    <row r="10" spans="1:13" ht="12.75" customHeight="1">
      <c r="A10" s="1747" t="s">
        <v>1279</v>
      </c>
      <c r="B10" s="1748"/>
      <c r="C10" s="1749"/>
      <c r="D10" s="1737">
        <v>90610</v>
      </c>
      <c r="E10" s="1737">
        <v>18123</v>
      </c>
      <c r="F10" s="1737">
        <v>18122</v>
      </c>
      <c r="G10" s="1737">
        <v>18123</v>
      </c>
      <c r="H10" s="1737"/>
      <c r="I10" s="1737">
        <v>0</v>
      </c>
      <c r="J10" s="1737">
        <v>0</v>
      </c>
      <c r="K10" s="1737">
        <v>0</v>
      </c>
      <c r="L10" s="1737">
        <v>0</v>
      </c>
      <c r="M10" s="1737">
        <v>0</v>
      </c>
    </row>
    <row r="11" spans="1:13" ht="15.75" customHeight="1">
      <c r="A11" s="1747"/>
      <c r="B11" s="1748"/>
      <c r="C11" s="1749"/>
      <c r="D11" s="1738"/>
      <c r="E11" s="1738"/>
      <c r="F11" s="1738"/>
      <c r="G11" s="1738"/>
      <c r="H11" s="1738"/>
      <c r="I11" s="1738"/>
      <c r="J11" s="1738"/>
      <c r="K11" s="1738"/>
      <c r="L11" s="1738"/>
      <c r="M11" s="1738"/>
    </row>
    <row r="12" spans="1:13" ht="12.75" customHeight="1">
      <c r="A12" s="1741" t="s">
        <v>157</v>
      </c>
      <c r="B12" s="1742"/>
      <c r="C12" s="1743"/>
      <c r="D12" s="1750">
        <f aca="true" t="shared" si="0" ref="D12:M12">SUM(D8:D11)</f>
        <v>510610</v>
      </c>
      <c r="E12" s="1750">
        <f t="shared" si="0"/>
        <v>270123</v>
      </c>
      <c r="F12" s="1750">
        <f t="shared" si="0"/>
        <v>66122</v>
      </c>
      <c r="G12" s="1750">
        <f t="shared" si="0"/>
        <v>66123</v>
      </c>
      <c r="H12" s="1750">
        <f t="shared" si="0"/>
        <v>48000</v>
      </c>
      <c r="I12" s="1750">
        <f t="shared" si="0"/>
        <v>48000</v>
      </c>
      <c r="J12" s="1750">
        <f t="shared" si="0"/>
        <v>48000</v>
      </c>
      <c r="K12" s="1750">
        <f t="shared" si="0"/>
        <v>48000</v>
      </c>
      <c r="L12" s="1750">
        <f t="shared" si="0"/>
        <v>48000</v>
      </c>
      <c r="M12" s="1750">
        <f t="shared" si="0"/>
        <v>12000</v>
      </c>
    </row>
    <row r="13" spans="1:13" ht="12.75" customHeight="1">
      <c r="A13" s="1741"/>
      <c r="B13" s="1742"/>
      <c r="C13" s="1743"/>
      <c r="D13" s="1751"/>
      <c r="E13" s="1751"/>
      <c r="F13" s="1751"/>
      <c r="G13" s="1751"/>
      <c r="H13" s="1751"/>
      <c r="I13" s="1751"/>
      <c r="J13" s="1751"/>
      <c r="K13" s="1751"/>
      <c r="L13" s="1751"/>
      <c r="M13" s="1751"/>
    </row>
  </sheetData>
  <sheetProtection/>
  <mergeCells count="39">
    <mergeCell ref="M12:M13"/>
    <mergeCell ref="A12:C13"/>
    <mergeCell ref="D12:D13"/>
    <mergeCell ref="E12:E13"/>
    <mergeCell ref="F12:F13"/>
    <mergeCell ref="G12:G13"/>
    <mergeCell ref="H12:H13"/>
    <mergeCell ref="H10:H11"/>
    <mergeCell ref="I10:I11"/>
    <mergeCell ref="J10:J11"/>
    <mergeCell ref="K10:K11"/>
    <mergeCell ref="L10:L11"/>
    <mergeCell ref="I12:I13"/>
    <mergeCell ref="J12:J13"/>
    <mergeCell ref="K12:K13"/>
    <mergeCell ref="L12:L13"/>
    <mergeCell ref="M10:M11"/>
    <mergeCell ref="I8:I9"/>
    <mergeCell ref="J8:J9"/>
    <mergeCell ref="K8:K9"/>
    <mergeCell ref="L8:L9"/>
    <mergeCell ref="M8:M9"/>
    <mergeCell ref="A10:C11"/>
    <mergeCell ref="D10:D11"/>
    <mergeCell ref="E10:E11"/>
    <mergeCell ref="F10:F11"/>
    <mergeCell ref="G10:G11"/>
    <mergeCell ref="A8:C9"/>
    <mergeCell ref="D8:D9"/>
    <mergeCell ref="E8:E9"/>
    <mergeCell ref="F8:F9"/>
    <mergeCell ref="G8:G9"/>
    <mergeCell ref="H8:H9"/>
    <mergeCell ref="A2:M2"/>
    <mergeCell ref="A3:M3"/>
    <mergeCell ref="A6:C7"/>
    <mergeCell ref="D6:D7"/>
    <mergeCell ref="E6:E7"/>
    <mergeCell ref="F6:M6"/>
  </mergeCells>
  <printOptions/>
  <pageMargins left="0.3937007874015748" right="0.3937007874015748" top="0.3937007874015748" bottom="0.3937007874015748" header="0.5118110236220472" footer="0.5118110236220472"/>
  <pageSetup firstPageNumber="66" useFirstPageNumber="1" horizontalDpi="600" verticalDpi="600" orientation="landscape" paperSize="9" scale="91" r:id="rId1"/>
  <headerFooter alignWithMargins="0">
    <oddFooter>&amp;C&amp;P.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O150"/>
  <sheetViews>
    <sheetView zoomScale="75" zoomScaleNormal="75" zoomScaleSheetLayoutView="75" zoomScalePageLayoutView="0" workbookViewId="0" topLeftCell="A118">
      <selection activeCell="D146" sqref="D146:N146"/>
    </sheetView>
  </sheetViews>
  <sheetFormatPr defaultColWidth="9.00390625" defaultRowHeight="12.75"/>
  <cols>
    <col min="1" max="1" width="4.625" style="903" customWidth="1"/>
    <col min="2" max="2" width="61.625" style="903" bestFit="1" customWidth="1"/>
    <col min="3" max="3" width="17.125" style="903" bestFit="1" customWidth="1"/>
    <col min="4" max="4" width="12.875" style="903" bestFit="1" customWidth="1"/>
    <col min="5" max="5" width="15.875" style="903" customWidth="1"/>
    <col min="6" max="6" width="12.375" style="903" customWidth="1"/>
    <col min="7" max="7" width="12.375" style="903" bestFit="1" customWidth="1"/>
    <col min="8" max="8" width="10.375" style="903" bestFit="1" customWidth="1"/>
    <col min="9" max="9" width="12.125" style="903" bestFit="1" customWidth="1"/>
    <col min="10" max="10" width="10.375" style="903" bestFit="1" customWidth="1"/>
    <col min="11" max="12" width="13.875" style="903" bestFit="1" customWidth="1"/>
    <col min="13" max="13" width="13.625" style="903" bestFit="1" customWidth="1"/>
    <col min="14" max="14" width="14.75390625" style="903" bestFit="1" customWidth="1"/>
    <col min="15" max="15" width="9.875" style="903" bestFit="1" customWidth="1"/>
    <col min="16" max="16384" width="9.125" style="903" customWidth="1"/>
  </cols>
  <sheetData>
    <row r="3" spans="1:14" ht="18.75" customHeight="1">
      <c r="A3" s="1752" t="s">
        <v>1280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</row>
    <row r="4" spans="1:14" ht="15.75">
      <c r="A4" s="904"/>
      <c r="B4" s="1753" t="s">
        <v>609</v>
      </c>
      <c r="C4" s="1753"/>
      <c r="D4" s="1753"/>
      <c r="E4" s="1753"/>
      <c r="F4" s="1753"/>
      <c r="G4" s="1753"/>
      <c r="H4" s="1753"/>
      <c r="I4" s="1753"/>
      <c r="J4" s="1753"/>
      <c r="K4" s="1753"/>
      <c r="L4" s="1753"/>
      <c r="M4" s="1753"/>
      <c r="N4" s="904"/>
    </row>
    <row r="5" spans="1:14" ht="15.75">
      <c r="A5" s="904"/>
      <c r="B5" s="1753" t="s">
        <v>878</v>
      </c>
      <c r="C5" s="1753"/>
      <c r="D5" s="1753"/>
      <c r="E5" s="1753"/>
      <c r="F5" s="1753"/>
      <c r="G5" s="1753"/>
      <c r="H5" s="1753"/>
      <c r="I5" s="1753"/>
      <c r="J5" s="1753"/>
      <c r="K5" s="1753"/>
      <c r="L5" s="1753"/>
      <c r="M5" s="1753"/>
      <c r="N5" s="904"/>
    </row>
    <row r="6" spans="2:13" ht="18.75"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</row>
    <row r="7" ht="12.75">
      <c r="N7" s="906" t="s">
        <v>383</v>
      </c>
    </row>
    <row r="8" spans="1:14" ht="32.25" customHeight="1">
      <c r="A8" s="907"/>
      <c r="B8" s="1754" t="s">
        <v>610</v>
      </c>
      <c r="C8" s="1756" t="s">
        <v>1384</v>
      </c>
      <c r="D8" s="1709" t="s">
        <v>611</v>
      </c>
      <c r="E8" s="1754" t="s">
        <v>612</v>
      </c>
      <c r="F8" s="1759" t="s">
        <v>613</v>
      </c>
      <c r="G8" s="908" t="s">
        <v>614</v>
      </c>
      <c r="H8" s="1761" t="s">
        <v>615</v>
      </c>
      <c r="I8" s="1762"/>
      <c r="J8" s="1763" t="s">
        <v>616</v>
      </c>
      <c r="K8" s="1763"/>
      <c r="L8" s="1764" t="s">
        <v>1281</v>
      </c>
      <c r="M8" s="1756" t="s">
        <v>617</v>
      </c>
      <c r="N8" s="1766" t="s">
        <v>618</v>
      </c>
    </row>
    <row r="9" spans="1:14" ht="52.5" customHeight="1">
      <c r="A9" s="909"/>
      <c r="B9" s="1755"/>
      <c r="C9" s="1757"/>
      <c r="D9" s="1758"/>
      <c r="E9" s="1755"/>
      <c r="F9" s="1760"/>
      <c r="G9" s="908" t="s">
        <v>619</v>
      </c>
      <c r="H9" s="910" t="s">
        <v>620</v>
      </c>
      <c r="I9" s="910" t="s">
        <v>621</v>
      </c>
      <c r="J9" s="910" t="s">
        <v>620</v>
      </c>
      <c r="K9" s="910" t="s">
        <v>622</v>
      </c>
      <c r="L9" s="1765"/>
      <c r="M9" s="1525"/>
      <c r="N9" s="1767"/>
    </row>
    <row r="10" spans="1:14" ht="21" customHeight="1">
      <c r="A10" s="911" t="s">
        <v>171</v>
      </c>
      <c r="B10" s="912" t="s">
        <v>623</v>
      </c>
      <c r="C10" s="913">
        <f>SUM(C11:C23)</f>
        <v>555567</v>
      </c>
      <c r="D10" s="914">
        <f>SUM(E10:N10)</f>
        <v>555567</v>
      </c>
      <c r="E10" s="915"/>
      <c r="F10" s="915"/>
      <c r="G10" s="915"/>
      <c r="H10" s="915"/>
      <c r="I10" s="915"/>
      <c r="J10" s="915"/>
      <c r="K10" s="915"/>
      <c r="L10" s="915">
        <v>555567</v>
      </c>
      <c r="M10" s="915"/>
      <c r="N10" s="916"/>
    </row>
    <row r="11" spans="1:14" ht="21" customHeight="1">
      <c r="A11" s="911"/>
      <c r="B11" s="1429" t="s">
        <v>1443</v>
      </c>
      <c r="C11" s="1430">
        <f>SUM('3c.m.'!E25)</f>
        <v>2989</v>
      </c>
      <c r="D11" s="915"/>
      <c r="E11" s="915"/>
      <c r="F11" s="915"/>
      <c r="G11" s="915"/>
      <c r="H11" s="915"/>
      <c r="I11" s="915"/>
      <c r="J11" s="915"/>
      <c r="K11" s="915"/>
      <c r="L11" s="915"/>
      <c r="M11" s="915"/>
      <c r="N11" s="916"/>
    </row>
    <row r="12" spans="1:14" ht="21" customHeight="1">
      <c r="A12" s="911"/>
      <c r="B12" s="917" t="s">
        <v>1417</v>
      </c>
      <c r="C12" s="1380">
        <f>SUM('3c.m.'!E42)</f>
        <v>1036</v>
      </c>
      <c r="D12" s="918"/>
      <c r="E12" s="919"/>
      <c r="F12" s="919"/>
      <c r="G12" s="919"/>
      <c r="H12" s="919"/>
      <c r="I12" s="919"/>
      <c r="J12" s="919"/>
      <c r="K12" s="919"/>
      <c r="L12" s="919"/>
      <c r="M12" s="920"/>
      <c r="N12" s="916"/>
    </row>
    <row r="13" spans="1:14" ht="21" customHeight="1">
      <c r="A13" s="911"/>
      <c r="B13" s="921" t="s">
        <v>624</v>
      </c>
      <c r="C13" s="1380">
        <f>SUM('3c.m.'!E50)</f>
        <v>1436</v>
      </c>
      <c r="D13" s="918"/>
      <c r="E13" s="919"/>
      <c r="F13" s="919"/>
      <c r="G13" s="919"/>
      <c r="H13" s="919"/>
      <c r="I13" s="919"/>
      <c r="J13" s="919"/>
      <c r="K13" s="919"/>
      <c r="L13" s="919"/>
      <c r="M13" s="920"/>
      <c r="N13" s="916"/>
    </row>
    <row r="14" spans="1:14" ht="21" customHeight="1">
      <c r="A14" s="911"/>
      <c r="B14" s="921" t="s">
        <v>625</v>
      </c>
      <c r="C14" s="1380">
        <f>SUM('3c.m.'!E77)</f>
        <v>24681</v>
      </c>
      <c r="D14" s="918"/>
      <c r="E14" s="919"/>
      <c r="F14" s="919"/>
      <c r="G14" s="919"/>
      <c r="H14" s="919"/>
      <c r="I14" s="919"/>
      <c r="J14" s="919"/>
      <c r="K14" s="919"/>
      <c r="L14" s="919"/>
      <c r="M14" s="920"/>
      <c r="N14" s="916"/>
    </row>
    <row r="15" spans="1:14" ht="21" customHeight="1">
      <c r="A15" s="911"/>
      <c r="B15" s="922" t="s">
        <v>626</v>
      </c>
      <c r="C15" s="1380">
        <f>SUM('3c.m.'!E220)</f>
        <v>3300</v>
      </c>
      <c r="D15" s="918"/>
      <c r="E15" s="919"/>
      <c r="F15" s="919"/>
      <c r="G15" s="919"/>
      <c r="H15" s="919"/>
      <c r="I15" s="919"/>
      <c r="J15" s="919"/>
      <c r="K15" s="919"/>
      <c r="L15" s="919"/>
      <c r="M15" s="920"/>
      <c r="N15" s="916"/>
    </row>
    <row r="16" spans="1:14" ht="21" customHeight="1">
      <c r="A16" s="911"/>
      <c r="B16" s="921" t="s">
        <v>627</v>
      </c>
      <c r="C16" s="1380">
        <f>SUM('3c.m.'!E237)</f>
        <v>35448</v>
      </c>
      <c r="D16" s="918"/>
      <c r="E16" s="919"/>
      <c r="F16" s="919"/>
      <c r="G16" s="919"/>
      <c r="H16" s="919"/>
      <c r="I16" s="919"/>
      <c r="J16" s="919"/>
      <c r="K16" s="919"/>
      <c r="L16" s="919"/>
      <c r="M16" s="920"/>
      <c r="N16" s="916"/>
    </row>
    <row r="17" spans="1:14" ht="21" customHeight="1">
      <c r="A17" s="911"/>
      <c r="B17" s="921" t="s">
        <v>628</v>
      </c>
      <c r="C17" s="1380">
        <f>SUM('3c.m.'!E311)</f>
        <v>408304</v>
      </c>
      <c r="D17" s="918"/>
      <c r="E17" s="919"/>
      <c r="F17" s="919"/>
      <c r="G17" s="919"/>
      <c r="H17" s="919"/>
      <c r="I17" s="919"/>
      <c r="J17" s="919"/>
      <c r="K17" s="919"/>
      <c r="L17" s="919"/>
      <c r="M17" s="920"/>
      <c r="N17" s="916"/>
    </row>
    <row r="18" spans="1:14" ht="21" customHeight="1">
      <c r="A18" s="911"/>
      <c r="B18" s="921" t="s">
        <v>1282</v>
      </c>
      <c r="C18" s="1380">
        <f>SUM('4.mell.'!E16)</f>
        <v>33510</v>
      </c>
      <c r="D18" s="918"/>
      <c r="E18" s="919"/>
      <c r="F18" s="919"/>
      <c r="G18" s="919"/>
      <c r="H18" s="919"/>
      <c r="I18" s="919"/>
      <c r="J18" s="919"/>
      <c r="K18" s="919"/>
      <c r="L18" s="919"/>
      <c r="M18" s="920"/>
      <c r="N18" s="916"/>
    </row>
    <row r="19" spans="1:14" ht="21" customHeight="1">
      <c r="A19" s="911"/>
      <c r="B19" s="1433" t="s">
        <v>1444</v>
      </c>
      <c r="C19" s="1380">
        <f>SUM('4.mell.'!E20)</f>
        <v>24716</v>
      </c>
      <c r="D19" s="918"/>
      <c r="E19" s="919"/>
      <c r="F19" s="919"/>
      <c r="G19" s="919"/>
      <c r="H19" s="919"/>
      <c r="I19" s="919"/>
      <c r="J19" s="919"/>
      <c r="K19" s="919"/>
      <c r="L19" s="919"/>
      <c r="M19" s="920"/>
      <c r="N19" s="916"/>
    </row>
    <row r="20" spans="1:14" ht="21" customHeight="1">
      <c r="A20" s="911"/>
      <c r="B20" s="917" t="s">
        <v>629</v>
      </c>
      <c r="C20" s="1380">
        <f>SUM('5.mell. '!E25)</f>
        <v>838</v>
      </c>
      <c r="D20" s="918"/>
      <c r="E20" s="919"/>
      <c r="F20" s="919"/>
      <c r="G20" s="919"/>
      <c r="H20" s="919"/>
      <c r="I20" s="919"/>
      <c r="J20" s="919"/>
      <c r="K20" s="919"/>
      <c r="L20" s="919"/>
      <c r="M20" s="920"/>
      <c r="N20" s="916"/>
    </row>
    <row r="21" spans="1:14" ht="21" customHeight="1">
      <c r="A21" s="911"/>
      <c r="B21" s="1434" t="s">
        <v>1445</v>
      </c>
      <c r="C21" s="1380">
        <f>SUM('5.mell. '!E42)</f>
        <v>2751</v>
      </c>
      <c r="D21" s="918"/>
      <c r="E21" s="919"/>
      <c r="F21" s="919"/>
      <c r="G21" s="919"/>
      <c r="H21" s="919"/>
      <c r="I21" s="919"/>
      <c r="J21" s="919"/>
      <c r="K21" s="919"/>
      <c r="L21" s="919"/>
      <c r="M21" s="920"/>
      <c r="N21" s="916"/>
    </row>
    <row r="22" spans="1:14" ht="21" customHeight="1">
      <c r="A22" s="911"/>
      <c r="B22" s="1434" t="s">
        <v>1446</v>
      </c>
      <c r="C22" s="1380">
        <f>SUM('5.mell. '!E43)</f>
        <v>7292</v>
      </c>
      <c r="D22" s="918"/>
      <c r="E22" s="919"/>
      <c r="F22" s="919"/>
      <c r="G22" s="919"/>
      <c r="H22" s="919"/>
      <c r="I22" s="919"/>
      <c r="J22" s="919"/>
      <c r="K22" s="919"/>
      <c r="L22" s="919"/>
      <c r="M22" s="920"/>
      <c r="N22" s="916"/>
    </row>
    <row r="23" spans="1:14" ht="21" customHeight="1">
      <c r="A23" s="911"/>
      <c r="B23" s="1431" t="s">
        <v>1447</v>
      </c>
      <c r="C23" s="1380">
        <f>SUM('5.mell. '!E44)</f>
        <v>9266</v>
      </c>
      <c r="D23" s="918"/>
      <c r="E23" s="919"/>
      <c r="F23" s="919"/>
      <c r="G23" s="919"/>
      <c r="H23" s="919"/>
      <c r="I23" s="919"/>
      <c r="J23" s="919"/>
      <c r="K23" s="919"/>
      <c r="L23" s="919"/>
      <c r="M23" s="920"/>
      <c r="N23" s="916"/>
    </row>
    <row r="24" spans="1:14" ht="21" customHeight="1">
      <c r="A24" s="911" t="s">
        <v>172</v>
      </c>
      <c r="B24" s="923" t="s">
        <v>630</v>
      </c>
      <c r="C24" s="914">
        <f>SUM(C25)</f>
        <v>13090</v>
      </c>
      <c r="D24" s="914">
        <f>SUM(E24:N24)</f>
        <v>13090</v>
      </c>
      <c r="E24" s="914"/>
      <c r="F24" s="914">
        <v>13090</v>
      </c>
      <c r="G24" s="914"/>
      <c r="H24" s="914"/>
      <c r="I24" s="914"/>
      <c r="J24" s="914"/>
      <c r="K24" s="914"/>
      <c r="L24" s="914"/>
      <c r="M24" s="914"/>
      <c r="N24" s="916"/>
    </row>
    <row r="25" spans="1:14" ht="21" customHeight="1">
      <c r="A25" s="911"/>
      <c r="B25" s="924" t="s">
        <v>631</v>
      </c>
      <c r="C25" s="925">
        <f>SUM('3d.m.'!E9)</f>
        <v>13090</v>
      </c>
      <c r="D25" s="925"/>
      <c r="E25" s="926"/>
      <c r="F25" s="926"/>
      <c r="G25" s="926"/>
      <c r="H25" s="926"/>
      <c r="I25" s="926"/>
      <c r="J25" s="926"/>
      <c r="K25" s="926"/>
      <c r="L25" s="926"/>
      <c r="M25" s="927"/>
      <c r="N25" s="916"/>
    </row>
    <row r="26" spans="1:14" ht="21" customHeight="1">
      <c r="A26" s="911" t="s">
        <v>173</v>
      </c>
      <c r="B26" s="923" t="s">
        <v>632</v>
      </c>
      <c r="C26" s="914">
        <f>SUM(C27)</f>
        <v>1139776</v>
      </c>
      <c r="D26" s="914">
        <f>SUM(E26:M26)</f>
        <v>1139776</v>
      </c>
      <c r="E26" s="926">
        <v>876530</v>
      </c>
      <c r="F26" s="928"/>
      <c r="G26" s="928">
        <v>209422</v>
      </c>
      <c r="H26" s="926"/>
      <c r="I26" s="926"/>
      <c r="J26" s="926"/>
      <c r="K26" s="926"/>
      <c r="L26" s="928">
        <v>53824</v>
      </c>
      <c r="M26" s="927"/>
      <c r="N26" s="916"/>
    </row>
    <row r="27" spans="1:14" ht="28.5" customHeight="1">
      <c r="A27" s="911"/>
      <c r="B27" s="929" t="s">
        <v>633</v>
      </c>
      <c r="C27" s="925">
        <f>SUM('3c.m.'!E287)</f>
        <v>1139776</v>
      </c>
      <c r="D27" s="925"/>
      <c r="E27" s="926"/>
      <c r="F27" s="926"/>
      <c r="G27" s="926"/>
      <c r="H27" s="926"/>
      <c r="I27" s="926"/>
      <c r="J27" s="926"/>
      <c r="K27" s="926"/>
      <c r="L27" s="926"/>
      <c r="M27" s="927"/>
      <c r="N27" s="916"/>
    </row>
    <row r="28" spans="1:14" ht="21" customHeight="1">
      <c r="A28" s="911" t="s">
        <v>174</v>
      </c>
      <c r="B28" s="923" t="s">
        <v>634</v>
      </c>
      <c r="C28" s="914">
        <f>SUM(C29)</f>
        <v>698071</v>
      </c>
      <c r="D28" s="914">
        <f>SUM(E28:N28)</f>
        <v>698071</v>
      </c>
      <c r="E28" s="928">
        <v>940</v>
      </c>
      <c r="F28" s="928">
        <v>618230</v>
      </c>
      <c r="G28" s="928">
        <v>1926</v>
      </c>
      <c r="H28" s="926"/>
      <c r="I28" s="926"/>
      <c r="J28" s="926"/>
      <c r="K28" s="926"/>
      <c r="L28" s="928">
        <v>76975</v>
      </c>
      <c r="M28" s="927"/>
      <c r="N28" s="930"/>
    </row>
    <row r="29" spans="1:14" ht="21" customHeight="1">
      <c r="A29" s="911"/>
      <c r="B29" s="924" t="s">
        <v>635</v>
      </c>
      <c r="C29" s="925">
        <f>SUM('3b.m.'!E48)</f>
        <v>698071</v>
      </c>
      <c r="D29" s="925"/>
      <c r="E29" s="926"/>
      <c r="F29" s="926"/>
      <c r="G29" s="926"/>
      <c r="H29" s="926"/>
      <c r="I29" s="926"/>
      <c r="J29" s="926"/>
      <c r="K29" s="926"/>
      <c r="L29" s="926"/>
      <c r="M29" s="927"/>
      <c r="N29" s="916"/>
    </row>
    <row r="30" spans="1:14" ht="21" customHeight="1">
      <c r="A30" s="911" t="s">
        <v>175</v>
      </c>
      <c r="B30" s="923" t="s">
        <v>636</v>
      </c>
      <c r="C30" s="914">
        <f>SUM(C31:C40)</f>
        <v>899422</v>
      </c>
      <c r="D30" s="914">
        <f>SUM(E30:N30)</f>
        <v>899422</v>
      </c>
      <c r="E30" s="926"/>
      <c r="F30" s="928"/>
      <c r="G30" s="928"/>
      <c r="H30" s="926"/>
      <c r="I30" s="928"/>
      <c r="J30" s="926"/>
      <c r="K30" s="926"/>
      <c r="L30" s="928">
        <v>899422</v>
      </c>
      <c r="M30" s="931"/>
      <c r="N30" s="932"/>
    </row>
    <row r="31" spans="1:14" ht="21" customHeight="1">
      <c r="A31" s="911"/>
      <c r="B31" s="924" t="s">
        <v>637</v>
      </c>
      <c r="C31" s="925">
        <f>SUM('3c.m.'!E279)</f>
        <v>312214</v>
      </c>
      <c r="D31" s="925"/>
      <c r="E31" s="926"/>
      <c r="F31" s="926"/>
      <c r="G31" s="926"/>
      <c r="H31" s="926"/>
      <c r="I31" s="926"/>
      <c r="J31" s="926"/>
      <c r="K31" s="926"/>
      <c r="L31" s="926"/>
      <c r="M31" s="927"/>
      <c r="N31" s="916"/>
    </row>
    <row r="32" spans="1:14" ht="24.75" customHeight="1">
      <c r="A32" s="911"/>
      <c r="B32" s="929" t="s">
        <v>638</v>
      </c>
      <c r="C32" s="925">
        <f>SUM('3c.m.'!E303)</f>
        <v>4717</v>
      </c>
      <c r="D32" s="925"/>
      <c r="E32" s="926"/>
      <c r="F32" s="926"/>
      <c r="G32" s="926"/>
      <c r="H32" s="926"/>
      <c r="I32" s="926"/>
      <c r="J32" s="926"/>
      <c r="K32" s="926"/>
      <c r="L32" s="926"/>
      <c r="M32" s="927"/>
      <c r="N32" s="916"/>
    </row>
    <row r="33" spans="1:14" ht="21" customHeight="1">
      <c r="A33" s="911"/>
      <c r="B33" s="924" t="s">
        <v>639</v>
      </c>
      <c r="C33" s="925">
        <f>SUM('4.mell.'!E27)</f>
        <v>131924</v>
      </c>
      <c r="D33" s="925"/>
      <c r="E33" s="926"/>
      <c r="F33" s="926"/>
      <c r="G33" s="926"/>
      <c r="H33" s="926"/>
      <c r="I33" s="926"/>
      <c r="J33" s="926"/>
      <c r="K33" s="926"/>
      <c r="L33" s="926"/>
      <c r="M33" s="927"/>
      <c r="N33" s="916"/>
    </row>
    <row r="34" spans="1:14" ht="21" customHeight="1">
      <c r="A34" s="911"/>
      <c r="B34" s="924" t="s">
        <v>640</v>
      </c>
      <c r="C34" s="925">
        <f>SUM('4.mell.'!E28)</f>
        <v>246630</v>
      </c>
      <c r="D34" s="925"/>
      <c r="E34" s="926"/>
      <c r="F34" s="926"/>
      <c r="G34" s="926"/>
      <c r="H34" s="926"/>
      <c r="I34" s="926"/>
      <c r="J34" s="926"/>
      <c r="K34" s="926"/>
      <c r="L34" s="926"/>
      <c r="M34" s="927"/>
      <c r="N34" s="916"/>
    </row>
    <row r="35" spans="1:14" ht="21" customHeight="1">
      <c r="A35" s="911"/>
      <c r="B35" s="924" t="s">
        <v>641</v>
      </c>
      <c r="C35" s="925">
        <f>SUM('4.mell.'!E32)</f>
        <v>51027</v>
      </c>
      <c r="D35" s="925"/>
      <c r="E35" s="926"/>
      <c r="F35" s="926"/>
      <c r="G35" s="926"/>
      <c r="H35" s="926"/>
      <c r="I35" s="926"/>
      <c r="J35" s="926"/>
      <c r="K35" s="926"/>
      <c r="L35" s="926"/>
      <c r="M35" s="927"/>
      <c r="N35" s="916"/>
    </row>
    <row r="36" spans="1:14" ht="21" customHeight="1">
      <c r="A36" s="911"/>
      <c r="B36" s="924" t="s">
        <v>909</v>
      </c>
      <c r="C36" s="925">
        <f>SUM('4.mell.'!E39)</f>
        <v>1143</v>
      </c>
      <c r="D36" s="925"/>
      <c r="E36" s="926"/>
      <c r="F36" s="926"/>
      <c r="G36" s="926"/>
      <c r="H36" s="926"/>
      <c r="I36" s="926"/>
      <c r="J36" s="926"/>
      <c r="K36" s="926"/>
      <c r="L36" s="926"/>
      <c r="M36" s="927"/>
      <c r="N36" s="916"/>
    </row>
    <row r="37" spans="1:14" ht="21" customHeight="1">
      <c r="A37" s="911"/>
      <c r="B37" s="924" t="s">
        <v>642</v>
      </c>
      <c r="C37" s="925">
        <f>SUM('4.mell.'!E48)</f>
        <v>121668</v>
      </c>
      <c r="D37" s="925"/>
      <c r="E37" s="926"/>
      <c r="F37" s="926"/>
      <c r="G37" s="926"/>
      <c r="H37" s="926"/>
      <c r="I37" s="926"/>
      <c r="J37" s="926"/>
      <c r="K37" s="926"/>
      <c r="L37" s="926"/>
      <c r="M37" s="927"/>
      <c r="N37" s="916"/>
    </row>
    <row r="38" spans="1:14" ht="21" customHeight="1">
      <c r="A38" s="911"/>
      <c r="B38" s="924" t="s">
        <v>1283</v>
      </c>
      <c r="C38" s="925">
        <f>SUM('4.mell.'!E52)</f>
        <v>4000</v>
      </c>
      <c r="D38" s="925"/>
      <c r="E38" s="926"/>
      <c r="F38" s="926"/>
      <c r="G38" s="926"/>
      <c r="H38" s="926"/>
      <c r="I38" s="926"/>
      <c r="J38" s="926"/>
      <c r="K38" s="926"/>
      <c r="L38" s="926"/>
      <c r="M38" s="927"/>
      <c r="N38" s="916"/>
    </row>
    <row r="39" spans="1:14" ht="21" customHeight="1">
      <c r="A39" s="911"/>
      <c r="B39" s="924" t="s">
        <v>643</v>
      </c>
      <c r="C39" s="925">
        <f>SUM('4.mell.'!E53)</f>
        <v>18733</v>
      </c>
      <c r="D39" s="925"/>
      <c r="E39" s="926"/>
      <c r="F39" s="926"/>
      <c r="G39" s="926"/>
      <c r="H39" s="926"/>
      <c r="I39" s="926"/>
      <c r="J39" s="926"/>
      <c r="K39" s="926"/>
      <c r="L39" s="926"/>
      <c r="M39" s="927"/>
      <c r="N39" s="916"/>
    </row>
    <row r="40" spans="1:14" ht="21" customHeight="1">
      <c r="A40" s="911"/>
      <c r="B40" s="924" t="s">
        <v>644</v>
      </c>
      <c r="C40" s="925">
        <f>SUM('5.mell. '!E35)</f>
        <v>7366</v>
      </c>
      <c r="D40" s="925"/>
      <c r="E40" s="926"/>
      <c r="F40" s="926"/>
      <c r="G40" s="926"/>
      <c r="H40" s="926"/>
      <c r="I40" s="926"/>
      <c r="J40" s="926"/>
      <c r="K40" s="926"/>
      <c r="L40" s="926"/>
      <c r="M40" s="927"/>
      <c r="N40" s="916"/>
    </row>
    <row r="41" spans="1:14" ht="21" customHeight="1">
      <c r="A41" s="911" t="s">
        <v>46</v>
      </c>
      <c r="B41" s="923" t="s">
        <v>645</v>
      </c>
      <c r="C41" s="925"/>
      <c r="D41" s="914">
        <f>SUM(E41:M41)</f>
        <v>0</v>
      </c>
      <c r="E41" s="926"/>
      <c r="F41" s="926"/>
      <c r="G41" s="926"/>
      <c r="H41" s="926"/>
      <c r="I41" s="926"/>
      <c r="J41" s="926"/>
      <c r="K41" s="926"/>
      <c r="L41" s="926"/>
      <c r="M41" s="927"/>
      <c r="N41" s="916"/>
    </row>
    <row r="42" spans="1:14" ht="21" customHeight="1">
      <c r="A42" s="911" t="s">
        <v>384</v>
      </c>
      <c r="B42" s="923" t="s">
        <v>646</v>
      </c>
      <c r="C42" s="925"/>
      <c r="D42" s="914">
        <f>SUM(E42:M42)</f>
        <v>0</v>
      </c>
      <c r="E42" s="926"/>
      <c r="F42" s="926"/>
      <c r="G42" s="926"/>
      <c r="H42" s="926"/>
      <c r="I42" s="926"/>
      <c r="J42" s="926"/>
      <c r="K42" s="926"/>
      <c r="L42" s="926"/>
      <c r="M42" s="927"/>
      <c r="N42" s="916"/>
    </row>
    <row r="43" spans="1:14" ht="21" customHeight="1">
      <c r="A43" s="911" t="s">
        <v>551</v>
      </c>
      <c r="B43" s="923" t="s">
        <v>647</v>
      </c>
      <c r="C43" s="925"/>
      <c r="D43" s="914">
        <f>SUM(E43:M43)</f>
        <v>0</v>
      </c>
      <c r="E43" s="926"/>
      <c r="F43" s="926"/>
      <c r="G43" s="926"/>
      <c r="H43" s="926"/>
      <c r="I43" s="926"/>
      <c r="J43" s="926"/>
      <c r="K43" s="926"/>
      <c r="L43" s="926"/>
      <c r="M43" s="927"/>
      <c r="N43" s="916"/>
    </row>
    <row r="44" spans="1:14" ht="21" customHeight="1">
      <c r="A44" s="911" t="s">
        <v>553</v>
      </c>
      <c r="B44" s="923" t="s">
        <v>648</v>
      </c>
      <c r="C44" s="914">
        <f>SUM(C45:C47)</f>
        <v>71021</v>
      </c>
      <c r="D44" s="914">
        <f>SUM(E44:M44)</f>
        <v>71021</v>
      </c>
      <c r="E44" s="928"/>
      <c r="F44" s="928">
        <v>8706</v>
      </c>
      <c r="G44" s="928"/>
      <c r="H44" s="926"/>
      <c r="I44" s="926"/>
      <c r="J44" s="926"/>
      <c r="K44" s="926"/>
      <c r="L44" s="928">
        <v>62315</v>
      </c>
      <c r="M44" s="927"/>
      <c r="N44" s="916"/>
    </row>
    <row r="45" spans="1:14" ht="21" customHeight="1">
      <c r="A45" s="911"/>
      <c r="B45" s="924" t="s">
        <v>649</v>
      </c>
      <c r="C45" s="925">
        <f>SUM('3c.m.'!E338)</f>
        <v>10621</v>
      </c>
      <c r="D45" s="925"/>
      <c r="E45" s="926"/>
      <c r="F45" s="926"/>
      <c r="G45" s="926"/>
      <c r="H45" s="926"/>
      <c r="I45" s="926"/>
      <c r="J45" s="926"/>
      <c r="K45" s="926"/>
      <c r="L45" s="926"/>
      <c r="M45" s="927"/>
      <c r="N45" s="916"/>
    </row>
    <row r="46" spans="1:14" ht="21" customHeight="1">
      <c r="A46" s="911"/>
      <c r="B46" s="1381" t="s">
        <v>650</v>
      </c>
      <c r="C46" s="1382">
        <f>SUM('3c.m.'!E544)</f>
        <v>400</v>
      </c>
      <c r="D46" s="925"/>
      <c r="E46" s="926"/>
      <c r="F46" s="926"/>
      <c r="G46" s="926"/>
      <c r="H46" s="926"/>
      <c r="I46" s="926"/>
      <c r="J46" s="926"/>
      <c r="K46" s="926"/>
      <c r="L46" s="926"/>
      <c r="M46" s="927"/>
      <c r="N46" s="916"/>
    </row>
    <row r="47" spans="1:14" ht="21" customHeight="1">
      <c r="A47" s="911"/>
      <c r="B47" s="1427" t="s">
        <v>651</v>
      </c>
      <c r="C47" s="925">
        <v>60000</v>
      </c>
      <c r="D47" s="925"/>
      <c r="E47" s="926"/>
      <c r="F47" s="926"/>
      <c r="G47" s="926"/>
      <c r="H47" s="926"/>
      <c r="I47" s="926"/>
      <c r="J47" s="926"/>
      <c r="K47" s="926"/>
      <c r="L47" s="926"/>
      <c r="M47" s="927"/>
      <c r="N47" s="916"/>
    </row>
    <row r="48" spans="1:14" ht="21" customHeight="1">
      <c r="A48" s="911" t="s">
        <v>555</v>
      </c>
      <c r="B48" s="923" t="s">
        <v>652</v>
      </c>
      <c r="C48" s="914">
        <f>SUM(C49:C57)</f>
        <v>1097589</v>
      </c>
      <c r="D48" s="914">
        <f>SUM(E48:N48)</f>
        <v>1097589</v>
      </c>
      <c r="E48" s="928">
        <v>807709</v>
      </c>
      <c r="F48" s="928">
        <v>62491</v>
      </c>
      <c r="G48" s="914">
        <v>214379</v>
      </c>
      <c r="H48" s="928">
        <v>2128</v>
      </c>
      <c r="I48" s="928">
        <v>882</v>
      </c>
      <c r="J48" s="928"/>
      <c r="K48" s="926"/>
      <c r="L48" s="928">
        <v>10000</v>
      </c>
      <c r="M48" s="927"/>
      <c r="N48" s="916"/>
    </row>
    <row r="49" spans="1:14" ht="21" customHeight="1">
      <c r="A49" s="911"/>
      <c r="B49" s="924" t="s">
        <v>653</v>
      </c>
      <c r="C49" s="925">
        <f>SUM('2.mell'!E43)</f>
        <v>149906</v>
      </c>
      <c r="D49" s="914"/>
      <c r="E49" s="928"/>
      <c r="F49" s="926"/>
      <c r="G49" s="926"/>
      <c r="H49" s="926"/>
      <c r="I49" s="926"/>
      <c r="J49" s="926"/>
      <c r="K49" s="926"/>
      <c r="L49" s="926"/>
      <c r="M49" s="927"/>
      <c r="N49" s="916"/>
    </row>
    <row r="50" spans="1:14" ht="21" customHeight="1">
      <c r="A50" s="911"/>
      <c r="B50" s="924" t="s">
        <v>654</v>
      </c>
      <c r="C50" s="925">
        <f>SUM('2.mell'!E79)</f>
        <v>147591</v>
      </c>
      <c r="D50" s="914"/>
      <c r="E50" s="928"/>
      <c r="F50" s="926"/>
      <c r="G50" s="926"/>
      <c r="H50" s="926"/>
      <c r="I50" s="926"/>
      <c r="J50" s="926"/>
      <c r="K50" s="926"/>
      <c r="L50" s="926"/>
      <c r="M50" s="927"/>
      <c r="N50" s="916"/>
    </row>
    <row r="51" spans="1:14" ht="21" customHeight="1">
      <c r="A51" s="911"/>
      <c r="B51" s="924" t="s">
        <v>655</v>
      </c>
      <c r="C51" s="925">
        <f>SUM('2.mell'!E114)</f>
        <v>72309</v>
      </c>
      <c r="D51" s="914"/>
      <c r="E51" s="928"/>
      <c r="F51" s="926"/>
      <c r="G51" s="926"/>
      <c r="H51" s="926"/>
      <c r="I51" s="926"/>
      <c r="J51" s="926"/>
      <c r="K51" s="926"/>
      <c r="L51" s="926"/>
      <c r="M51" s="927"/>
      <c r="N51" s="916"/>
    </row>
    <row r="52" spans="1:14" ht="21" customHeight="1">
      <c r="A52" s="911"/>
      <c r="B52" s="924" t="s">
        <v>656</v>
      </c>
      <c r="C52" s="925">
        <f>SUM('2.mell'!E185)</f>
        <v>133138</v>
      </c>
      <c r="D52" s="914"/>
      <c r="E52" s="928"/>
      <c r="F52" s="926"/>
      <c r="G52" s="926"/>
      <c r="H52" s="926"/>
      <c r="I52" s="926"/>
      <c r="J52" s="926"/>
      <c r="K52" s="926"/>
      <c r="L52" s="926"/>
      <c r="M52" s="927"/>
      <c r="N52" s="916"/>
    </row>
    <row r="53" spans="1:14" ht="21" customHeight="1">
      <c r="A53" s="911"/>
      <c r="B53" s="924" t="s">
        <v>657</v>
      </c>
      <c r="C53" s="925">
        <f>SUM('2.mell'!E150)</f>
        <v>259791</v>
      </c>
      <c r="D53" s="914"/>
      <c r="E53" s="928"/>
      <c r="F53" s="926"/>
      <c r="G53" s="926"/>
      <c r="H53" s="926"/>
      <c r="I53" s="926"/>
      <c r="J53" s="926"/>
      <c r="K53" s="926"/>
      <c r="L53" s="926"/>
      <c r="M53" s="927"/>
      <c r="N53" s="916"/>
    </row>
    <row r="54" spans="1:14" ht="21" customHeight="1">
      <c r="A54" s="911"/>
      <c r="B54" s="924" t="s">
        <v>658</v>
      </c>
      <c r="C54" s="925">
        <f>SUM('2.mell'!E218)</f>
        <v>112905</v>
      </c>
      <c r="D54" s="914"/>
      <c r="E54" s="928"/>
      <c r="F54" s="926"/>
      <c r="G54" s="926"/>
      <c r="H54" s="926"/>
      <c r="I54" s="926"/>
      <c r="J54" s="926"/>
      <c r="K54" s="926"/>
      <c r="L54" s="926"/>
      <c r="M54" s="927"/>
      <c r="N54" s="916"/>
    </row>
    <row r="55" spans="1:14" ht="21" customHeight="1">
      <c r="A55" s="911"/>
      <c r="B55" s="924" t="s">
        <v>659</v>
      </c>
      <c r="C55" s="925">
        <f>SUM('2.mell'!E253)</f>
        <v>77018</v>
      </c>
      <c r="D55" s="914"/>
      <c r="E55" s="928"/>
      <c r="F55" s="926"/>
      <c r="G55" s="926"/>
      <c r="H55" s="926"/>
      <c r="I55" s="926"/>
      <c r="J55" s="926"/>
      <c r="K55" s="926"/>
      <c r="L55" s="926"/>
      <c r="M55" s="927"/>
      <c r="N55" s="916"/>
    </row>
    <row r="56" spans="1:14" ht="21" customHeight="1">
      <c r="A56" s="911"/>
      <c r="B56" s="924" t="s">
        <v>660</v>
      </c>
      <c r="C56" s="925">
        <f>SUM('2.mell'!E288)</f>
        <v>73991</v>
      </c>
      <c r="D56" s="914"/>
      <c r="E56" s="928"/>
      <c r="F56" s="926"/>
      <c r="G56" s="926"/>
      <c r="H56" s="926"/>
      <c r="I56" s="926"/>
      <c r="J56" s="926"/>
      <c r="K56" s="926"/>
      <c r="L56" s="926"/>
      <c r="M56" s="927"/>
      <c r="N56" s="916"/>
    </row>
    <row r="57" spans="1:14" ht="21" customHeight="1">
      <c r="A57" s="911"/>
      <c r="B57" s="924" t="s">
        <v>661</v>
      </c>
      <c r="C57" s="925">
        <f>SUM('2.mell'!E323)</f>
        <v>70940</v>
      </c>
      <c r="D57" s="914"/>
      <c r="E57" s="928"/>
      <c r="F57" s="926"/>
      <c r="G57" s="926"/>
      <c r="H57" s="926"/>
      <c r="I57" s="926"/>
      <c r="J57" s="926"/>
      <c r="K57" s="926"/>
      <c r="L57" s="926"/>
      <c r="M57" s="927"/>
      <c r="N57" s="916"/>
    </row>
    <row r="58" spans="1:14" ht="21" customHeight="1">
      <c r="A58" s="911" t="s">
        <v>557</v>
      </c>
      <c r="B58" s="923" t="s">
        <v>1284</v>
      </c>
      <c r="C58" s="914">
        <f>SUM(C59:C70)</f>
        <v>46735</v>
      </c>
      <c r="D58" s="914">
        <f>SUM(E58:N58)</f>
        <v>46735</v>
      </c>
      <c r="E58" s="928"/>
      <c r="F58" s="928"/>
      <c r="G58" s="928">
        <v>39807</v>
      </c>
      <c r="H58" s="928"/>
      <c r="I58" s="926"/>
      <c r="J58" s="926"/>
      <c r="K58" s="926"/>
      <c r="L58" s="928">
        <v>6928</v>
      </c>
      <c r="M58" s="927"/>
      <c r="N58" s="916"/>
    </row>
    <row r="59" spans="1:14" ht="21" customHeight="1">
      <c r="A59" s="933"/>
      <c r="B59" s="924" t="s">
        <v>662</v>
      </c>
      <c r="C59" s="925">
        <f>SUM('3c.m.'!E59)</f>
        <v>11009</v>
      </c>
      <c r="D59" s="925"/>
      <c r="E59" s="926"/>
      <c r="F59" s="926"/>
      <c r="G59" s="926"/>
      <c r="H59" s="926"/>
      <c r="I59" s="926"/>
      <c r="J59" s="926"/>
      <c r="K59" s="926"/>
      <c r="L59" s="926"/>
      <c r="M59" s="927"/>
      <c r="N59" s="916"/>
    </row>
    <row r="60" spans="1:14" ht="21" customHeight="1">
      <c r="A60" s="933"/>
      <c r="B60" s="924" t="s">
        <v>663</v>
      </c>
      <c r="C60" s="925">
        <f>SUM('3c.m.'!E389)</f>
        <v>8186</v>
      </c>
      <c r="D60" s="925"/>
      <c r="E60" s="926"/>
      <c r="F60" s="926"/>
      <c r="G60" s="926"/>
      <c r="H60" s="926"/>
      <c r="I60" s="926"/>
      <c r="J60" s="926"/>
      <c r="K60" s="926"/>
      <c r="L60" s="926"/>
      <c r="M60" s="927"/>
      <c r="N60" s="916"/>
    </row>
    <row r="61" spans="1:14" ht="21" customHeight="1">
      <c r="A61" s="933"/>
      <c r="B61" s="924" t="s">
        <v>664</v>
      </c>
      <c r="C61" s="925">
        <f>SUM('3c.m.'!E438)</f>
        <v>5524</v>
      </c>
      <c r="D61" s="925"/>
      <c r="E61" s="926"/>
      <c r="F61" s="926"/>
      <c r="G61" s="926"/>
      <c r="H61" s="926"/>
      <c r="I61" s="926"/>
      <c r="J61" s="926"/>
      <c r="K61" s="926"/>
      <c r="L61" s="926"/>
      <c r="M61" s="927"/>
      <c r="N61" s="916"/>
    </row>
    <row r="62" spans="1:14" ht="21" customHeight="1">
      <c r="A62" s="933"/>
      <c r="B62" s="924" t="s">
        <v>665</v>
      </c>
      <c r="C62" s="925">
        <f>SUM('3c.m.'!E447)</f>
        <v>200</v>
      </c>
      <c r="D62" s="925"/>
      <c r="E62" s="926"/>
      <c r="F62" s="926"/>
      <c r="G62" s="926"/>
      <c r="H62" s="926"/>
      <c r="I62" s="926"/>
      <c r="J62" s="926"/>
      <c r="K62" s="926"/>
      <c r="L62" s="926"/>
      <c r="M62" s="927"/>
      <c r="N62" s="916"/>
    </row>
    <row r="63" spans="1:14" ht="21" customHeight="1">
      <c r="A63" s="933"/>
      <c r="B63" s="924" t="s">
        <v>666</v>
      </c>
      <c r="C63" s="925">
        <f>SUM('3c.m.'!E463)</f>
        <v>5743</v>
      </c>
      <c r="D63" s="925"/>
      <c r="E63" s="926"/>
      <c r="F63" s="926"/>
      <c r="G63" s="926"/>
      <c r="H63" s="926"/>
      <c r="I63" s="926"/>
      <c r="J63" s="926"/>
      <c r="K63" s="926"/>
      <c r="L63" s="926"/>
      <c r="M63" s="927"/>
      <c r="N63" s="916"/>
    </row>
    <row r="64" spans="1:14" ht="21" customHeight="1">
      <c r="A64" s="933"/>
      <c r="B64" s="924" t="s">
        <v>667</v>
      </c>
      <c r="C64" s="925">
        <f>SUM('3c.m.'!E479)</f>
        <v>4099</v>
      </c>
      <c r="D64" s="925"/>
      <c r="E64" s="926"/>
      <c r="F64" s="926"/>
      <c r="G64" s="926"/>
      <c r="H64" s="926"/>
      <c r="I64" s="926"/>
      <c r="J64" s="926"/>
      <c r="K64" s="926"/>
      <c r="L64" s="926"/>
      <c r="M64" s="927"/>
      <c r="N64" s="916"/>
    </row>
    <row r="65" spans="1:14" ht="21" customHeight="1">
      <c r="A65" s="933"/>
      <c r="B65" s="924" t="s">
        <v>668</v>
      </c>
      <c r="C65" s="925">
        <f>SUM('3c.m.'!E487)</f>
        <v>1736</v>
      </c>
      <c r="D65" s="925"/>
      <c r="E65" s="926"/>
      <c r="F65" s="926"/>
      <c r="G65" s="926"/>
      <c r="H65" s="926"/>
      <c r="I65" s="926"/>
      <c r="J65" s="926"/>
      <c r="K65" s="926"/>
      <c r="L65" s="926"/>
      <c r="M65" s="927"/>
      <c r="N65" s="916"/>
    </row>
    <row r="66" spans="1:14" ht="21" customHeight="1">
      <c r="A66" s="933"/>
      <c r="B66" s="924" t="s">
        <v>669</v>
      </c>
      <c r="C66" s="925">
        <f>SUM('3c.m.'!E496)</f>
        <v>1320</v>
      </c>
      <c r="D66" s="925"/>
      <c r="E66" s="926"/>
      <c r="F66" s="926"/>
      <c r="G66" s="926"/>
      <c r="H66" s="926"/>
      <c r="I66" s="926"/>
      <c r="J66" s="926"/>
      <c r="K66" s="926"/>
      <c r="L66" s="926"/>
      <c r="M66" s="927"/>
      <c r="N66" s="916"/>
    </row>
    <row r="67" spans="1:14" ht="21" customHeight="1">
      <c r="A67" s="933"/>
      <c r="B67" s="924" t="s">
        <v>670</v>
      </c>
      <c r="C67" s="925">
        <f>SUM('3c.m.'!E520)</f>
        <v>300</v>
      </c>
      <c r="D67" s="925"/>
      <c r="E67" s="926"/>
      <c r="F67" s="926"/>
      <c r="G67" s="926"/>
      <c r="H67" s="926"/>
      <c r="I67" s="926"/>
      <c r="J67" s="926"/>
      <c r="K67" s="926"/>
      <c r="L67" s="926"/>
      <c r="M67" s="927"/>
      <c r="N67" s="916"/>
    </row>
    <row r="68" spans="1:14" ht="21" customHeight="1">
      <c r="A68" s="933"/>
      <c r="B68" s="924" t="s">
        <v>671</v>
      </c>
      <c r="C68" s="925">
        <f>SUM('3c.m.'!E528)</f>
        <v>3498</v>
      </c>
      <c r="D68" s="925"/>
      <c r="E68" s="926"/>
      <c r="F68" s="926"/>
      <c r="G68" s="926"/>
      <c r="H68" s="926"/>
      <c r="I68" s="926"/>
      <c r="J68" s="926"/>
      <c r="K68" s="926"/>
      <c r="L68" s="926"/>
      <c r="M68" s="927"/>
      <c r="N68" s="916"/>
    </row>
    <row r="69" spans="1:14" ht="21" customHeight="1">
      <c r="A69" s="933"/>
      <c r="B69" s="924" t="s">
        <v>672</v>
      </c>
      <c r="C69" s="925">
        <f>SUM('3c.m.'!E536)</f>
        <v>2000</v>
      </c>
      <c r="D69" s="925"/>
      <c r="E69" s="926"/>
      <c r="F69" s="926"/>
      <c r="G69" s="926"/>
      <c r="H69" s="926"/>
      <c r="I69" s="926"/>
      <c r="J69" s="926"/>
      <c r="K69" s="926"/>
      <c r="L69" s="926"/>
      <c r="M69" s="927"/>
      <c r="N69" s="916"/>
    </row>
    <row r="70" spans="1:14" ht="21" customHeight="1">
      <c r="A70" s="933"/>
      <c r="B70" s="924" t="s">
        <v>673</v>
      </c>
      <c r="C70" s="925">
        <f>SUM('3c.m.'!E552)</f>
        <v>3120</v>
      </c>
      <c r="D70" s="925"/>
      <c r="E70" s="926"/>
      <c r="F70" s="926"/>
      <c r="G70" s="926"/>
      <c r="H70" s="926"/>
      <c r="I70" s="926"/>
      <c r="J70" s="926"/>
      <c r="K70" s="926"/>
      <c r="L70" s="926"/>
      <c r="M70" s="927"/>
      <c r="N70" s="916"/>
    </row>
    <row r="71" spans="1:14" ht="21" customHeight="1">
      <c r="A71" s="911" t="s">
        <v>559</v>
      </c>
      <c r="B71" s="923" t="s">
        <v>674</v>
      </c>
      <c r="C71" s="914">
        <f>SUM(C72:C73)</f>
        <v>1513</v>
      </c>
      <c r="D71" s="914">
        <f>SUM(E71:N71)</f>
        <v>1513</v>
      </c>
      <c r="E71" s="926"/>
      <c r="F71" s="928">
        <v>1513</v>
      </c>
      <c r="G71" s="928"/>
      <c r="H71" s="926"/>
      <c r="I71" s="926"/>
      <c r="J71" s="926"/>
      <c r="K71" s="926"/>
      <c r="L71" s="926"/>
      <c r="M71" s="927"/>
      <c r="N71" s="916"/>
    </row>
    <row r="72" spans="1:14" ht="21" customHeight="1">
      <c r="A72" s="911"/>
      <c r="B72" s="924" t="s">
        <v>675</v>
      </c>
      <c r="C72" s="925">
        <f>SUM('3c.m.'!E504)</f>
        <v>1000</v>
      </c>
      <c r="D72" s="925"/>
      <c r="E72" s="926"/>
      <c r="F72" s="926"/>
      <c r="G72" s="926"/>
      <c r="H72" s="926"/>
      <c r="I72" s="926"/>
      <c r="J72" s="926"/>
      <c r="K72" s="926"/>
      <c r="L72" s="926"/>
      <c r="M72" s="927"/>
      <c r="N72" s="916"/>
    </row>
    <row r="73" spans="1:14" ht="21" customHeight="1">
      <c r="A73" s="911"/>
      <c r="B73" s="924" t="s">
        <v>676</v>
      </c>
      <c r="C73" s="925">
        <f>SUM('3c.m.'!E512)</f>
        <v>513</v>
      </c>
      <c r="D73" s="925"/>
      <c r="E73" s="926"/>
      <c r="F73" s="926"/>
      <c r="G73" s="926"/>
      <c r="H73" s="926"/>
      <c r="I73" s="926"/>
      <c r="J73" s="926"/>
      <c r="K73" s="926"/>
      <c r="L73" s="926"/>
      <c r="M73" s="927"/>
      <c r="N73" s="916"/>
    </row>
    <row r="74" spans="1:14" ht="21" customHeight="1">
      <c r="A74" s="911" t="s">
        <v>561</v>
      </c>
      <c r="B74" s="923" t="s">
        <v>677</v>
      </c>
      <c r="C74" s="914">
        <f>SUM(C75:C84)</f>
        <v>283125</v>
      </c>
      <c r="D74" s="914">
        <f>SUM(E74:N74)</f>
        <v>283125</v>
      </c>
      <c r="E74" s="928">
        <v>157869</v>
      </c>
      <c r="F74" s="928"/>
      <c r="G74" s="928">
        <v>3331</v>
      </c>
      <c r="H74" s="926"/>
      <c r="I74" s="926"/>
      <c r="J74" s="926"/>
      <c r="K74" s="926"/>
      <c r="L74" s="928">
        <v>121925</v>
      </c>
      <c r="M74" s="927"/>
      <c r="N74" s="916"/>
    </row>
    <row r="75" spans="1:14" ht="21" customHeight="1">
      <c r="A75" s="933"/>
      <c r="B75" s="924" t="s">
        <v>678</v>
      </c>
      <c r="C75" s="925">
        <f>SUM('3c.m.'!E733)</f>
        <v>3000</v>
      </c>
      <c r="D75" s="925"/>
      <c r="E75" s="926"/>
      <c r="F75" s="926"/>
      <c r="G75" s="926"/>
      <c r="H75" s="926"/>
      <c r="I75" s="926"/>
      <c r="J75" s="926"/>
      <c r="K75" s="926"/>
      <c r="L75" s="926"/>
      <c r="M75" s="927"/>
      <c r="N75" s="916"/>
    </row>
    <row r="76" spans="1:14" ht="21" customHeight="1">
      <c r="A76" s="933"/>
      <c r="B76" s="924" t="s">
        <v>679</v>
      </c>
      <c r="C76" s="925">
        <f>SUM('3c.m.'!E741)</f>
        <v>2500</v>
      </c>
      <c r="D76" s="925"/>
      <c r="E76" s="926"/>
      <c r="F76" s="926"/>
      <c r="G76" s="926"/>
      <c r="H76" s="926"/>
      <c r="I76" s="926"/>
      <c r="J76" s="926"/>
      <c r="K76" s="926"/>
      <c r="L76" s="926"/>
      <c r="M76" s="927"/>
      <c r="N76" s="916"/>
    </row>
    <row r="77" spans="1:14" ht="21" customHeight="1">
      <c r="A77" s="933"/>
      <c r="B77" s="924" t="s">
        <v>680</v>
      </c>
      <c r="C77" s="925">
        <f>SUM('3c.m.'!E749)</f>
        <v>5000</v>
      </c>
      <c r="D77" s="925"/>
      <c r="E77" s="926"/>
      <c r="F77" s="926"/>
      <c r="G77" s="926"/>
      <c r="H77" s="926"/>
      <c r="I77" s="926"/>
      <c r="J77" s="926"/>
      <c r="K77" s="926"/>
      <c r="L77" s="926"/>
      <c r="M77" s="927"/>
      <c r="N77" s="916"/>
    </row>
    <row r="78" spans="1:14" ht="21" customHeight="1">
      <c r="A78" s="933"/>
      <c r="B78" s="924" t="s">
        <v>681</v>
      </c>
      <c r="C78" s="925">
        <f>SUM('3c.m.'!E757)</f>
        <v>5000</v>
      </c>
      <c r="D78" s="925"/>
      <c r="E78" s="926"/>
      <c r="F78" s="926"/>
      <c r="G78" s="926"/>
      <c r="H78" s="926"/>
      <c r="I78" s="926"/>
      <c r="J78" s="926"/>
      <c r="K78" s="926"/>
      <c r="L78" s="926"/>
      <c r="M78" s="927"/>
      <c r="N78" s="916"/>
    </row>
    <row r="79" spans="1:14" ht="21" customHeight="1">
      <c r="A79" s="933"/>
      <c r="B79" s="924" t="s">
        <v>682</v>
      </c>
      <c r="C79" s="925">
        <f>SUM('3c.m.'!E766)</f>
        <v>3000</v>
      </c>
      <c r="D79" s="925"/>
      <c r="E79" s="926"/>
      <c r="F79" s="926"/>
      <c r="G79" s="926"/>
      <c r="H79" s="926"/>
      <c r="I79" s="926"/>
      <c r="J79" s="926"/>
      <c r="K79" s="926"/>
      <c r="L79" s="926"/>
      <c r="M79" s="927"/>
      <c r="N79" s="916"/>
    </row>
    <row r="80" spans="1:14" ht="21" customHeight="1">
      <c r="A80" s="933"/>
      <c r="B80" s="924" t="s">
        <v>683</v>
      </c>
      <c r="C80" s="925">
        <f>SUM('3c.m.'!E774)</f>
        <v>3000</v>
      </c>
      <c r="D80" s="925"/>
      <c r="E80" s="926"/>
      <c r="F80" s="926"/>
      <c r="G80" s="926"/>
      <c r="H80" s="926"/>
      <c r="I80" s="926"/>
      <c r="J80" s="926"/>
      <c r="K80" s="926"/>
      <c r="L80" s="926"/>
      <c r="M80" s="927"/>
      <c r="N80" s="916"/>
    </row>
    <row r="81" spans="1:14" ht="21" customHeight="1">
      <c r="A81" s="933"/>
      <c r="B81" s="924" t="s">
        <v>684</v>
      </c>
      <c r="C81" s="925">
        <f>SUM('3c.m.'!E782)</f>
        <v>1500</v>
      </c>
      <c r="D81" s="925"/>
      <c r="E81" s="926"/>
      <c r="F81" s="926"/>
      <c r="G81" s="926"/>
      <c r="H81" s="926"/>
      <c r="I81" s="926"/>
      <c r="J81" s="926"/>
      <c r="K81" s="926"/>
      <c r="L81" s="926"/>
      <c r="M81" s="927"/>
      <c r="N81" s="916"/>
    </row>
    <row r="82" spans="1:14" ht="21" customHeight="1">
      <c r="A82" s="933"/>
      <c r="B82" s="924" t="s">
        <v>685</v>
      </c>
      <c r="C82" s="925">
        <f>SUM('3d.m.'!E26)</f>
        <v>2325</v>
      </c>
      <c r="D82" s="925"/>
      <c r="E82" s="926"/>
      <c r="F82" s="926"/>
      <c r="G82" s="926"/>
      <c r="H82" s="926"/>
      <c r="I82" s="926"/>
      <c r="J82" s="926"/>
      <c r="K82" s="926"/>
      <c r="L82" s="926"/>
      <c r="M82" s="927"/>
      <c r="N82" s="916"/>
    </row>
    <row r="83" spans="1:14" ht="21" customHeight="1">
      <c r="A83" s="933"/>
      <c r="B83" s="924" t="s">
        <v>686</v>
      </c>
      <c r="C83" s="925">
        <f>SUM('3d.m.'!E40)</f>
        <v>215900</v>
      </c>
      <c r="D83" s="925"/>
      <c r="E83" s="926"/>
      <c r="F83" s="926"/>
      <c r="G83" s="926"/>
      <c r="H83" s="926"/>
      <c r="I83" s="926"/>
      <c r="J83" s="926"/>
      <c r="K83" s="926"/>
      <c r="L83" s="926"/>
      <c r="M83" s="927"/>
      <c r="N83" s="916"/>
    </row>
    <row r="84" spans="1:14" ht="21" customHeight="1">
      <c r="A84" s="933"/>
      <c r="B84" s="1432" t="s">
        <v>1448</v>
      </c>
      <c r="C84" s="925">
        <f>SUM('3d.m.'!E42)</f>
        <v>41900</v>
      </c>
      <c r="D84" s="925"/>
      <c r="E84" s="926"/>
      <c r="F84" s="926"/>
      <c r="G84" s="926"/>
      <c r="H84" s="926"/>
      <c r="I84" s="926"/>
      <c r="J84" s="926"/>
      <c r="K84" s="926"/>
      <c r="L84" s="926"/>
      <c r="M84" s="927"/>
      <c r="N84" s="916"/>
    </row>
    <row r="85" spans="1:14" ht="21" customHeight="1">
      <c r="A85" s="911" t="s">
        <v>563</v>
      </c>
      <c r="B85" s="923" t="s">
        <v>687</v>
      </c>
      <c r="C85" s="914">
        <f>SUM(C86:C102)</f>
        <v>1931352</v>
      </c>
      <c r="D85" s="914">
        <f>SUM(E85:N85)</f>
        <v>1931351</v>
      </c>
      <c r="E85" s="926"/>
      <c r="F85" s="928"/>
      <c r="G85" s="928"/>
      <c r="H85" s="928"/>
      <c r="I85" s="928"/>
      <c r="J85" s="926"/>
      <c r="K85" s="926"/>
      <c r="L85" s="928">
        <v>1500000</v>
      </c>
      <c r="M85" s="931">
        <v>431351</v>
      </c>
      <c r="N85" s="934"/>
    </row>
    <row r="86" spans="1:14" ht="21" customHeight="1">
      <c r="A86" s="933"/>
      <c r="B86" s="924" t="s">
        <v>688</v>
      </c>
      <c r="C86" s="925">
        <f>SUM('3c.m.'!E69)</f>
        <v>785080</v>
      </c>
      <c r="D86" s="925"/>
      <c r="E86" s="926"/>
      <c r="F86" s="926"/>
      <c r="G86" s="926"/>
      <c r="H86" s="926"/>
      <c r="I86" s="926"/>
      <c r="J86" s="926"/>
      <c r="K86" s="926"/>
      <c r="L86" s="926"/>
      <c r="M86" s="927"/>
      <c r="N86" s="916"/>
    </row>
    <row r="87" spans="1:14" ht="21" customHeight="1">
      <c r="A87" s="933"/>
      <c r="B87" s="924" t="s">
        <v>689</v>
      </c>
      <c r="C87" s="925">
        <f>SUM('3c.m.'!E86)</f>
        <v>101957</v>
      </c>
      <c r="D87" s="925"/>
      <c r="E87" s="926"/>
      <c r="F87" s="926"/>
      <c r="G87" s="926"/>
      <c r="H87" s="926"/>
      <c r="I87" s="926"/>
      <c r="J87" s="926"/>
      <c r="K87" s="926"/>
      <c r="L87" s="926"/>
      <c r="M87" s="927"/>
      <c r="N87" s="916"/>
    </row>
    <row r="88" spans="1:14" ht="21" customHeight="1">
      <c r="A88" s="933"/>
      <c r="B88" s="921" t="s">
        <v>690</v>
      </c>
      <c r="C88" s="925">
        <f>SUM('3c.m.'!E94)</f>
        <v>44399</v>
      </c>
      <c r="D88" s="925"/>
      <c r="E88" s="926"/>
      <c r="F88" s="926"/>
      <c r="G88" s="926"/>
      <c r="H88" s="926"/>
      <c r="I88" s="926"/>
      <c r="J88" s="926"/>
      <c r="K88" s="926"/>
      <c r="L88" s="926"/>
      <c r="M88" s="927"/>
      <c r="N88" s="916"/>
    </row>
    <row r="89" spans="1:14" ht="21" customHeight="1">
      <c r="A89" s="933"/>
      <c r="B89" s="921" t="s">
        <v>691</v>
      </c>
      <c r="C89" s="925">
        <f>SUM('3c.m.'!E103)</f>
        <v>5535</v>
      </c>
      <c r="D89" s="925"/>
      <c r="E89" s="926"/>
      <c r="F89" s="926"/>
      <c r="G89" s="926"/>
      <c r="H89" s="926"/>
      <c r="I89" s="926"/>
      <c r="J89" s="926"/>
      <c r="K89" s="926"/>
      <c r="L89" s="926"/>
      <c r="M89" s="927"/>
      <c r="N89" s="916"/>
    </row>
    <row r="90" spans="1:14" ht="21" customHeight="1">
      <c r="A90" s="933"/>
      <c r="B90" s="921" t="s">
        <v>692</v>
      </c>
      <c r="C90" s="925">
        <f>SUM('3c.m.'!E111)</f>
        <v>10030</v>
      </c>
      <c r="D90" s="925"/>
      <c r="E90" s="926"/>
      <c r="F90" s="926"/>
      <c r="G90" s="926"/>
      <c r="H90" s="926"/>
      <c r="I90" s="926"/>
      <c r="J90" s="926"/>
      <c r="K90" s="926"/>
      <c r="L90" s="926"/>
      <c r="M90" s="927"/>
      <c r="N90" s="916"/>
    </row>
    <row r="91" spans="1:14" ht="21" customHeight="1">
      <c r="A91" s="933"/>
      <c r="B91" s="921" t="s">
        <v>693</v>
      </c>
      <c r="C91" s="925">
        <f>SUM('3c.m.'!E119)</f>
        <v>12532</v>
      </c>
      <c r="D91" s="925"/>
      <c r="E91" s="926"/>
      <c r="F91" s="926"/>
      <c r="G91" s="926"/>
      <c r="H91" s="926"/>
      <c r="I91" s="926"/>
      <c r="J91" s="926"/>
      <c r="K91" s="926"/>
      <c r="L91" s="926"/>
      <c r="M91" s="927"/>
      <c r="N91" s="916"/>
    </row>
    <row r="92" spans="1:14" ht="21" customHeight="1">
      <c r="A92" s="933"/>
      <c r="B92" s="921" t="s">
        <v>694</v>
      </c>
      <c r="C92" s="925">
        <f>SUM('3c.m.'!E295)</f>
        <v>496301</v>
      </c>
      <c r="D92" s="925"/>
      <c r="E92" s="926"/>
      <c r="F92" s="926"/>
      <c r="G92" s="926"/>
      <c r="H92" s="926"/>
      <c r="I92" s="926"/>
      <c r="J92" s="926"/>
      <c r="K92" s="926"/>
      <c r="L92" s="926"/>
      <c r="M92" s="927"/>
      <c r="N92" s="916"/>
    </row>
    <row r="93" spans="1:14" ht="21" customHeight="1">
      <c r="A93" s="933"/>
      <c r="B93" s="924" t="s">
        <v>695</v>
      </c>
      <c r="C93" s="925">
        <f>SUM('4.mell.'!E36)</f>
        <v>133121</v>
      </c>
      <c r="D93" s="925"/>
      <c r="E93" s="926"/>
      <c r="F93" s="926"/>
      <c r="G93" s="926"/>
      <c r="H93" s="926"/>
      <c r="I93" s="926"/>
      <c r="J93" s="926"/>
      <c r="K93" s="926"/>
      <c r="L93" s="926"/>
      <c r="M93" s="927"/>
      <c r="N93" s="916"/>
    </row>
    <row r="94" spans="1:14" ht="21" customHeight="1">
      <c r="A94" s="933"/>
      <c r="B94" s="924" t="s">
        <v>696</v>
      </c>
      <c r="C94" s="925">
        <f>SUM('4.mell.'!E42)</f>
        <v>38568</v>
      </c>
      <c r="D94" s="925"/>
      <c r="E94" s="926"/>
      <c r="F94" s="926"/>
      <c r="G94" s="926"/>
      <c r="H94" s="926"/>
      <c r="I94" s="926"/>
      <c r="J94" s="926"/>
      <c r="K94" s="926"/>
      <c r="L94" s="926"/>
      <c r="M94" s="927"/>
      <c r="N94" s="916"/>
    </row>
    <row r="95" spans="1:14" ht="21" customHeight="1">
      <c r="A95" s="933"/>
      <c r="B95" s="924" t="s">
        <v>697</v>
      </c>
      <c r="C95" s="925">
        <f>SUM('4.mell.'!E47)</f>
        <v>136836</v>
      </c>
      <c r="D95" s="925"/>
      <c r="E95" s="926"/>
      <c r="F95" s="926"/>
      <c r="G95" s="926"/>
      <c r="H95" s="926"/>
      <c r="I95" s="926"/>
      <c r="J95" s="926"/>
      <c r="K95" s="926"/>
      <c r="L95" s="926"/>
      <c r="M95" s="927"/>
      <c r="N95" s="916"/>
    </row>
    <row r="96" spans="1:14" ht="21" customHeight="1">
      <c r="A96" s="933"/>
      <c r="B96" s="924" t="s">
        <v>1285</v>
      </c>
      <c r="C96" s="925">
        <f>SUM('4.mell.'!E59)</f>
        <v>6090</v>
      </c>
      <c r="D96" s="925"/>
      <c r="E96" s="926"/>
      <c r="F96" s="926"/>
      <c r="G96" s="926"/>
      <c r="H96" s="926"/>
      <c r="I96" s="926"/>
      <c r="J96" s="926"/>
      <c r="K96" s="926"/>
      <c r="L96" s="926"/>
      <c r="M96" s="927"/>
      <c r="N96" s="916"/>
    </row>
    <row r="97" spans="1:14" ht="21" customHeight="1">
      <c r="A97" s="933"/>
      <c r="B97" s="924" t="s">
        <v>1286</v>
      </c>
      <c r="C97" s="925">
        <f>SUM('4.mell.'!E60)</f>
        <v>19201</v>
      </c>
      <c r="D97" s="925"/>
      <c r="E97" s="926"/>
      <c r="F97" s="926"/>
      <c r="G97" s="926"/>
      <c r="H97" s="926"/>
      <c r="I97" s="926"/>
      <c r="J97" s="926"/>
      <c r="K97" s="926"/>
      <c r="L97" s="926"/>
      <c r="M97" s="927"/>
      <c r="N97" s="916"/>
    </row>
    <row r="98" spans="1:14" ht="21" customHeight="1">
      <c r="A98" s="933"/>
      <c r="B98" s="924" t="s">
        <v>1287</v>
      </c>
      <c r="C98" s="925">
        <f>SUM('4.mell.'!E66)</f>
        <v>20832</v>
      </c>
      <c r="D98" s="925"/>
      <c r="E98" s="926"/>
      <c r="F98" s="926"/>
      <c r="G98" s="926"/>
      <c r="H98" s="926"/>
      <c r="I98" s="926"/>
      <c r="J98" s="926"/>
      <c r="K98" s="926"/>
      <c r="L98" s="926"/>
      <c r="M98" s="927"/>
      <c r="N98" s="916"/>
    </row>
    <row r="99" spans="1:14" ht="21" customHeight="1">
      <c r="A99" s="933"/>
      <c r="B99" s="924" t="s">
        <v>698</v>
      </c>
      <c r="C99" s="925">
        <f>SUM('4.mell.'!E71)</f>
        <v>51986</v>
      </c>
      <c r="D99" s="925"/>
      <c r="E99" s="926"/>
      <c r="F99" s="926"/>
      <c r="G99" s="926"/>
      <c r="H99" s="926"/>
      <c r="I99" s="926"/>
      <c r="J99" s="926"/>
      <c r="K99" s="926"/>
      <c r="L99" s="926"/>
      <c r="M99" s="927"/>
      <c r="N99" s="916"/>
    </row>
    <row r="100" spans="1:14" ht="21" customHeight="1">
      <c r="A100" s="933"/>
      <c r="B100" s="924" t="s">
        <v>1288</v>
      </c>
      <c r="C100" s="925">
        <f>SUM('4.mell.'!E73)</f>
        <v>12229</v>
      </c>
      <c r="D100" s="925"/>
      <c r="E100" s="926"/>
      <c r="F100" s="926"/>
      <c r="G100" s="926"/>
      <c r="H100" s="926"/>
      <c r="I100" s="926"/>
      <c r="J100" s="926"/>
      <c r="K100" s="926"/>
      <c r="L100" s="926"/>
      <c r="M100" s="927"/>
      <c r="N100" s="916"/>
    </row>
    <row r="101" spans="1:14" ht="21" customHeight="1">
      <c r="A101" s="933"/>
      <c r="B101" s="924" t="s">
        <v>1289</v>
      </c>
      <c r="C101" s="925">
        <f>SUM('4.mell.'!E74)</f>
        <v>25062</v>
      </c>
      <c r="D101" s="925"/>
      <c r="E101" s="926"/>
      <c r="F101" s="926"/>
      <c r="G101" s="926"/>
      <c r="H101" s="926"/>
      <c r="I101" s="926"/>
      <c r="J101" s="926"/>
      <c r="K101" s="926"/>
      <c r="L101" s="926"/>
      <c r="M101" s="927"/>
      <c r="N101" s="916"/>
    </row>
    <row r="102" spans="1:14" ht="21" customHeight="1">
      <c r="A102" s="933"/>
      <c r="B102" s="924" t="s">
        <v>1290</v>
      </c>
      <c r="C102" s="925">
        <f>SUM('4.mell.'!E75)</f>
        <v>31593</v>
      </c>
      <c r="D102" s="925"/>
      <c r="E102" s="926"/>
      <c r="F102" s="926"/>
      <c r="G102" s="926"/>
      <c r="H102" s="926"/>
      <c r="I102" s="926"/>
      <c r="J102" s="926"/>
      <c r="K102" s="926"/>
      <c r="L102" s="926"/>
      <c r="M102" s="927"/>
      <c r="N102" s="916"/>
    </row>
    <row r="103" spans="1:14" ht="21" customHeight="1">
      <c r="A103" s="911" t="s">
        <v>566</v>
      </c>
      <c r="B103" s="923" t="s">
        <v>699</v>
      </c>
      <c r="C103" s="925"/>
      <c r="D103" s="914">
        <f>SUM(E103:M103)</f>
        <v>0</v>
      </c>
      <c r="E103" s="926"/>
      <c r="F103" s="926"/>
      <c r="G103" s="926"/>
      <c r="H103" s="926"/>
      <c r="I103" s="926"/>
      <c r="J103" s="926"/>
      <c r="K103" s="926"/>
      <c r="L103" s="926"/>
      <c r="M103" s="927"/>
      <c r="N103" s="916"/>
    </row>
    <row r="104" spans="1:14" ht="21" customHeight="1">
      <c r="A104" s="911" t="s">
        <v>568</v>
      </c>
      <c r="B104" s="923" t="s">
        <v>700</v>
      </c>
      <c r="C104" s="925"/>
      <c r="D104" s="914">
        <f>SUM(E104:M104)</f>
        <v>0</v>
      </c>
      <c r="E104" s="926"/>
      <c r="F104" s="926"/>
      <c r="G104" s="926"/>
      <c r="H104" s="926"/>
      <c r="I104" s="926"/>
      <c r="J104" s="926"/>
      <c r="K104" s="926"/>
      <c r="L104" s="926"/>
      <c r="M104" s="927"/>
      <c r="N104" s="916"/>
    </row>
    <row r="105" spans="1:14" ht="21" customHeight="1">
      <c r="A105" s="911" t="s">
        <v>570</v>
      </c>
      <c r="B105" s="923" t="s">
        <v>701</v>
      </c>
      <c r="C105" s="914">
        <f>SUM(C106:C114)</f>
        <v>64495</v>
      </c>
      <c r="D105" s="914">
        <f>SUM(E105:M105)</f>
        <v>64494</v>
      </c>
      <c r="E105" s="926"/>
      <c r="F105" s="928">
        <v>56205</v>
      </c>
      <c r="G105" s="928"/>
      <c r="H105" s="928"/>
      <c r="I105" s="926"/>
      <c r="J105" s="926"/>
      <c r="K105" s="926"/>
      <c r="L105" s="928">
        <v>8289</v>
      </c>
      <c r="M105" s="927"/>
      <c r="N105" s="916"/>
    </row>
    <row r="106" spans="1:14" ht="21" customHeight="1">
      <c r="A106" s="911"/>
      <c r="B106" s="924" t="s">
        <v>702</v>
      </c>
      <c r="C106" s="925">
        <f>SUM('3c.m.'!E153)</f>
        <v>9201</v>
      </c>
      <c r="D106" s="914"/>
      <c r="E106" s="926"/>
      <c r="F106" s="926"/>
      <c r="G106" s="926"/>
      <c r="H106" s="928"/>
      <c r="I106" s="926"/>
      <c r="J106" s="926"/>
      <c r="K106" s="926"/>
      <c r="L106" s="926"/>
      <c r="M106" s="927"/>
      <c r="N106" s="916"/>
    </row>
    <row r="107" spans="1:14" ht="21" customHeight="1">
      <c r="A107" s="911"/>
      <c r="B107" s="924" t="s">
        <v>703</v>
      </c>
      <c r="C107" s="925">
        <f>SUM('3c.m.'!E161)</f>
        <v>10492</v>
      </c>
      <c r="D107" s="914"/>
      <c r="E107" s="926"/>
      <c r="F107" s="926"/>
      <c r="G107" s="926"/>
      <c r="H107" s="928"/>
      <c r="I107" s="926"/>
      <c r="J107" s="926"/>
      <c r="K107" s="926"/>
      <c r="L107" s="926"/>
      <c r="M107" s="927"/>
      <c r="N107" s="916"/>
    </row>
    <row r="108" spans="1:14" ht="21" customHeight="1">
      <c r="A108" s="911"/>
      <c r="B108" s="924" t="s">
        <v>704</v>
      </c>
      <c r="C108" s="925">
        <f>SUM('3c.m.'!E186)</f>
        <v>7298</v>
      </c>
      <c r="D108" s="914"/>
      <c r="E108" s="926"/>
      <c r="F108" s="926"/>
      <c r="G108" s="926"/>
      <c r="H108" s="928"/>
      <c r="I108" s="926"/>
      <c r="J108" s="926"/>
      <c r="K108" s="926"/>
      <c r="L108" s="926"/>
      <c r="M108" s="927"/>
      <c r="N108" s="916"/>
    </row>
    <row r="109" spans="1:14" ht="21" customHeight="1">
      <c r="A109" s="911"/>
      <c r="B109" s="924" t="s">
        <v>705</v>
      </c>
      <c r="C109" s="925">
        <f>SUM('3c.m.'!E177)</f>
        <v>4740</v>
      </c>
      <c r="D109" s="925"/>
      <c r="E109" s="926"/>
      <c r="F109" s="926"/>
      <c r="G109" s="926"/>
      <c r="H109" s="926"/>
      <c r="I109" s="926"/>
      <c r="J109" s="926"/>
      <c r="K109" s="926"/>
      <c r="L109" s="926"/>
      <c r="M109" s="927"/>
      <c r="N109" s="916"/>
    </row>
    <row r="110" spans="1:14" ht="21" customHeight="1">
      <c r="A110" s="911"/>
      <c r="B110" s="924" t="s">
        <v>706</v>
      </c>
      <c r="C110" s="925">
        <f>SUM('3c.m.'!E601)</f>
        <v>5793</v>
      </c>
      <c r="D110" s="925"/>
      <c r="E110" s="926"/>
      <c r="F110" s="926"/>
      <c r="G110" s="926"/>
      <c r="H110" s="926"/>
      <c r="I110" s="926"/>
      <c r="J110" s="926"/>
      <c r="K110" s="926"/>
      <c r="L110" s="926"/>
      <c r="M110" s="927"/>
      <c r="N110" s="916"/>
    </row>
    <row r="111" spans="1:14" ht="21" customHeight="1">
      <c r="A111" s="911"/>
      <c r="B111" s="924" t="s">
        <v>707</v>
      </c>
      <c r="C111" s="925">
        <f>SUM('3c.m.'!E635)</f>
        <v>9103</v>
      </c>
      <c r="D111" s="925"/>
      <c r="E111" s="926"/>
      <c r="F111" s="926"/>
      <c r="G111" s="926"/>
      <c r="H111" s="926"/>
      <c r="I111" s="926"/>
      <c r="J111" s="926"/>
      <c r="K111" s="926"/>
      <c r="L111" s="926"/>
      <c r="M111" s="927"/>
      <c r="N111" s="916"/>
    </row>
    <row r="112" spans="1:14" ht="21" customHeight="1">
      <c r="A112" s="911"/>
      <c r="B112" s="924" t="s">
        <v>708</v>
      </c>
      <c r="C112" s="925">
        <f>SUM('3c.m.'!E643)</f>
        <v>9915</v>
      </c>
      <c r="D112" s="925"/>
      <c r="E112" s="926"/>
      <c r="F112" s="926"/>
      <c r="G112" s="926"/>
      <c r="H112" s="926"/>
      <c r="I112" s="926"/>
      <c r="J112" s="926"/>
      <c r="K112" s="926"/>
      <c r="L112" s="926"/>
      <c r="M112" s="927"/>
      <c r="N112" s="916"/>
    </row>
    <row r="113" spans="1:14" ht="21" customHeight="1">
      <c r="A113" s="911"/>
      <c r="B113" s="924" t="s">
        <v>709</v>
      </c>
      <c r="C113" s="925">
        <f>SUM('3c.m.'!E652)</f>
        <v>3953</v>
      </c>
      <c r="D113" s="925"/>
      <c r="E113" s="926"/>
      <c r="F113" s="926"/>
      <c r="G113" s="926"/>
      <c r="H113" s="926"/>
      <c r="I113" s="926"/>
      <c r="J113" s="926"/>
      <c r="K113" s="926"/>
      <c r="L113" s="926"/>
      <c r="M113" s="927"/>
      <c r="N113" s="916"/>
    </row>
    <row r="114" spans="1:14" ht="21" customHeight="1">
      <c r="A114" s="911"/>
      <c r="B114" s="924" t="s">
        <v>710</v>
      </c>
      <c r="C114" s="925">
        <f>SUM('3c.m.'!E660)</f>
        <v>4000</v>
      </c>
      <c r="D114" s="925"/>
      <c r="E114" s="926"/>
      <c r="F114" s="926"/>
      <c r="G114" s="926"/>
      <c r="H114" s="926"/>
      <c r="I114" s="926"/>
      <c r="J114" s="926"/>
      <c r="K114" s="926"/>
      <c r="L114" s="926"/>
      <c r="M114" s="927"/>
      <c r="N114" s="916"/>
    </row>
    <row r="115" spans="1:14" ht="21" customHeight="1">
      <c r="A115" s="911" t="s">
        <v>572</v>
      </c>
      <c r="B115" s="923" t="s">
        <v>711</v>
      </c>
      <c r="C115" s="914">
        <f>SUM(C116:C118)</f>
        <v>58584</v>
      </c>
      <c r="D115" s="914">
        <f>SUM(E115:M115)</f>
        <v>58586</v>
      </c>
      <c r="E115" s="926"/>
      <c r="F115" s="928">
        <v>38433</v>
      </c>
      <c r="G115" s="928"/>
      <c r="H115" s="926"/>
      <c r="I115" s="926"/>
      <c r="J115" s="926"/>
      <c r="K115" s="926"/>
      <c r="L115" s="928">
        <v>20153</v>
      </c>
      <c r="M115" s="927"/>
      <c r="N115" s="916"/>
    </row>
    <row r="116" spans="1:14" ht="21" customHeight="1">
      <c r="A116" s="911"/>
      <c r="B116" s="924" t="s">
        <v>712</v>
      </c>
      <c r="C116" s="925">
        <f>SUM('3c.m.'!E228)</f>
        <v>9180</v>
      </c>
      <c r="D116" s="925"/>
      <c r="E116" s="926"/>
      <c r="F116" s="926"/>
      <c r="G116" s="926"/>
      <c r="H116" s="926"/>
      <c r="I116" s="926"/>
      <c r="J116" s="926"/>
      <c r="K116" s="926"/>
      <c r="L116" s="926"/>
      <c r="M116" s="927"/>
      <c r="N116" s="916"/>
    </row>
    <row r="117" spans="1:14" ht="21" customHeight="1">
      <c r="A117" s="911"/>
      <c r="B117" s="924" t="s">
        <v>713</v>
      </c>
      <c r="C117" s="925">
        <f>SUM('3c.m.'!E798)</f>
        <v>698</v>
      </c>
      <c r="D117" s="925"/>
      <c r="E117" s="926"/>
      <c r="F117" s="926"/>
      <c r="G117" s="926"/>
      <c r="H117" s="926"/>
      <c r="I117" s="926"/>
      <c r="J117" s="926"/>
      <c r="K117" s="926"/>
      <c r="L117" s="926"/>
      <c r="M117" s="927"/>
      <c r="N117" s="916"/>
    </row>
    <row r="118" spans="1:14" ht="21" customHeight="1">
      <c r="A118" s="911"/>
      <c r="B118" s="924" t="s">
        <v>895</v>
      </c>
      <c r="C118" s="925">
        <f>SUM('5.mell. '!E28)</f>
        <v>48706</v>
      </c>
      <c r="D118" s="925"/>
      <c r="E118" s="926"/>
      <c r="F118" s="926"/>
      <c r="G118" s="926"/>
      <c r="H118" s="926"/>
      <c r="I118" s="926"/>
      <c r="J118" s="926"/>
      <c r="K118" s="926"/>
      <c r="L118" s="926"/>
      <c r="M118" s="927"/>
      <c r="N118" s="916"/>
    </row>
    <row r="119" spans="1:14" ht="21" customHeight="1">
      <c r="A119" s="911" t="s">
        <v>574</v>
      </c>
      <c r="B119" s="923" t="s">
        <v>714</v>
      </c>
      <c r="C119" s="914">
        <f>SUM(C120:C122)</f>
        <v>15350</v>
      </c>
      <c r="D119" s="914">
        <f>SUM(E119:M119)</f>
        <v>15350</v>
      </c>
      <c r="E119" s="926"/>
      <c r="F119" s="928"/>
      <c r="G119" s="928">
        <v>10394</v>
      </c>
      <c r="H119" s="928">
        <v>400</v>
      </c>
      <c r="I119" s="926"/>
      <c r="J119" s="926"/>
      <c r="K119" s="926"/>
      <c r="L119" s="928">
        <v>4556</v>
      </c>
      <c r="M119" s="927"/>
      <c r="N119" s="916"/>
    </row>
    <row r="120" spans="1:14" ht="21" customHeight="1">
      <c r="A120" s="911"/>
      <c r="B120" s="924" t="s">
        <v>715</v>
      </c>
      <c r="C120" s="925">
        <f>SUM('3c.m.'!E211)</f>
        <v>10312</v>
      </c>
      <c r="D120" s="925"/>
      <c r="E120" s="926"/>
      <c r="F120" s="926"/>
      <c r="G120" s="926"/>
      <c r="H120" s="926"/>
      <c r="I120" s="926"/>
      <c r="J120" s="926"/>
      <c r="K120" s="926"/>
      <c r="L120" s="926"/>
      <c r="M120" s="927"/>
      <c r="N120" s="916"/>
    </row>
    <row r="121" spans="1:14" ht="21" customHeight="1">
      <c r="A121" s="911"/>
      <c r="B121" s="924" t="s">
        <v>716</v>
      </c>
      <c r="C121" s="925">
        <f>SUM('3c.m.'!E625)</f>
        <v>4041</v>
      </c>
      <c r="D121" s="925"/>
      <c r="E121" s="926"/>
      <c r="F121" s="926"/>
      <c r="G121" s="926"/>
      <c r="H121" s="926"/>
      <c r="I121" s="926"/>
      <c r="J121" s="926"/>
      <c r="K121" s="926"/>
      <c r="L121" s="926"/>
      <c r="M121" s="927"/>
      <c r="N121" s="916"/>
    </row>
    <row r="122" spans="1:14" ht="21" customHeight="1">
      <c r="A122" s="911"/>
      <c r="B122" s="924" t="s">
        <v>717</v>
      </c>
      <c r="C122" s="925">
        <f>SUM('3c.m.'!E790)</f>
        <v>997</v>
      </c>
      <c r="D122" s="925"/>
      <c r="E122" s="926"/>
      <c r="F122" s="926"/>
      <c r="G122" s="926"/>
      <c r="H122" s="926"/>
      <c r="I122" s="926"/>
      <c r="J122" s="926"/>
      <c r="K122" s="926"/>
      <c r="L122" s="926"/>
      <c r="M122" s="927"/>
      <c r="N122" s="916"/>
    </row>
    <row r="123" spans="1:14" ht="21" customHeight="1">
      <c r="A123" s="935"/>
      <c r="B123" s="923"/>
      <c r="C123" s="925"/>
      <c r="D123" s="925"/>
      <c r="E123" s="926"/>
      <c r="F123" s="926"/>
      <c r="G123" s="926"/>
      <c r="H123" s="926"/>
      <c r="I123" s="926"/>
      <c r="J123" s="926"/>
      <c r="K123" s="926"/>
      <c r="L123" s="926"/>
      <c r="M123" s="927"/>
      <c r="N123" s="916"/>
    </row>
    <row r="124" spans="1:14" ht="21" customHeight="1">
      <c r="A124" s="935"/>
      <c r="B124" s="923" t="s">
        <v>718</v>
      </c>
      <c r="C124" s="914">
        <f>SUM('3c.m.'!E195)</f>
        <v>117712</v>
      </c>
      <c r="D124" s="914">
        <f>SUM(E124:N124)</f>
        <v>117712</v>
      </c>
      <c r="E124" s="926"/>
      <c r="F124" s="928"/>
      <c r="G124" s="928">
        <v>117607</v>
      </c>
      <c r="H124" s="926"/>
      <c r="I124" s="926"/>
      <c r="J124" s="926"/>
      <c r="K124" s="926"/>
      <c r="L124" s="928">
        <v>105</v>
      </c>
      <c r="M124" s="927"/>
      <c r="N124" s="916"/>
    </row>
    <row r="125" spans="1:14" ht="21" customHeight="1">
      <c r="A125" s="935"/>
      <c r="B125" s="923"/>
      <c r="C125" s="914"/>
      <c r="D125" s="925"/>
      <c r="E125" s="926"/>
      <c r="F125" s="926"/>
      <c r="G125" s="926"/>
      <c r="H125" s="926"/>
      <c r="I125" s="926"/>
      <c r="J125" s="926"/>
      <c r="K125" s="926"/>
      <c r="L125" s="926"/>
      <c r="M125" s="927"/>
      <c r="N125" s="916"/>
    </row>
    <row r="126" spans="1:14" ht="21" customHeight="1">
      <c r="A126" s="935"/>
      <c r="B126" s="923" t="s">
        <v>719</v>
      </c>
      <c r="C126" s="914">
        <f>SUM('3c.m.'!E203)</f>
        <v>118454</v>
      </c>
      <c r="D126" s="914">
        <f aca="true" t="shared" si="0" ref="D126:D144">SUM(E126:N126)</f>
        <v>118454</v>
      </c>
      <c r="E126" s="926"/>
      <c r="F126" s="928">
        <v>31749</v>
      </c>
      <c r="G126" s="928">
        <v>65000</v>
      </c>
      <c r="H126" s="928"/>
      <c r="I126" s="926"/>
      <c r="J126" s="926"/>
      <c r="K126" s="926"/>
      <c r="L126" s="928">
        <v>21705</v>
      </c>
      <c r="M126" s="927"/>
      <c r="N126" s="916"/>
    </row>
    <row r="127" spans="1:14" ht="21" customHeight="1">
      <c r="A127" s="935"/>
      <c r="B127" s="923" t="s">
        <v>720</v>
      </c>
      <c r="C127" s="914">
        <f>SUM('3a.m.'!E30+'3a.m.'!E50)-'22mell'!C10</f>
        <v>1640068</v>
      </c>
      <c r="D127" s="914">
        <f t="shared" si="0"/>
        <v>1640068</v>
      </c>
      <c r="E127" s="928">
        <v>4048</v>
      </c>
      <c r="F127" s="928">
        <v>1428902</v>
      </c>
      <c r="G127" s="928">
        <v>11985</v>
      </c>
      <c r="H127" s="928">
        <v>550</v>
      </c>
      <c r="I127" s="926"/>
      <c r="J127" s="926"/>
      <c r="K127" s="926"/>
      <c r="L127" s="928">
        <v>186583</v>
      </c>
      <c r="M127" s="931"/>
      <c r="N127" s="936">
        <v>8000</v>
      </c>
    </row>
    <row r="128" spans="1:14" ht="21" customHeight="1">
      <c r="A128" s="935"/>
      <c r="B128" s="923" t="s">
        <v>1450</v>
      </c>
      <c r="C128" s="914">
        <f>SUM('3a.m.'!E40)</f>
        <v>41592</v>
      </c>
      <c r="D128" s="914">
        <f t="shared" si="0"/>
        <v>41592</v>
      </c>
      <c r="E128" s="928"/>
      <c r="F128" s="928">
        <v>27465</v>
      </c>
      <c r="G128" s="928">
        <v>14127</v>
      </c>
      <c r="H128" s="928"/>
      <c r="I128" s="926"/>
      <c r="J128" s="926"/>
      <c r="K128" s="926"/>
      <c r="L128" s="928"/>
      <c r="M128" s="931"/>
      <c r="N128" s="936"/>
    </row>
    <row r="129" spans="1:14" ht="21" customHeight="1">
      <c r="A129" s="935"/>
      <c r="B129" s="923" t="s">
        <v>1449</v>
      </c>
      <c r="C129" s="914">
        <f>SUM('3c.m.'!E135)</f>
        <v>23375</v>
      </c>
      <c r="D129" s="914">
        <f t="shared" si="0"/>
        <v>23375</v>
      </c>
      <c r="E129" s="928"/>
      <c r="F129" s="928"/>
      <c r="G129" s="928"/>
      <c r="H129" s="928"/>
      <c r="I129" s="926"/>
      <c r="J129" s="926"/>
      <c r="K129" s="926"/>
      <c r="L129" s="928">
        <v>23375</v>
      </c>
      <c r="M129" s="931"/>
      <c r="N129" s="936"/>
    </row>
    <row r="130" spans="1:14" ht="21" customHeight="1">
      <c r="A130" s="935"/>
      <c r="B130" s="923" t="s">
        <v>721</v>
      </c>
      <c r="C130" s="914">
        <f>SUM('3c.m.'!E253)</f>
        <v>60143</v>
      </c>
      <c r="D130" s="914">
        <f t="shared" si="0"/>
        <v>60143</v>
      </c>
      <c r="E130" s="926"/>
      <c r="F130" s="928">
        <v>49632</v>
      </c>
      <c r="G130" s="928"/>
      <c r="H130" s="926"/>
      <c r="I130" s="926"/>
      <c r="J130" s="926"/>
      <c r="K130" s="926"/>
      <c r="L130" s="928">
        <v>10511</v>
      </c>
      <c r="M130" s="927"/>
      <c r="N130" s="936"/>
    </row>
    <row r="131" spans="1:14" ht="21" customHeight="1">
      <c r="A131" s="935"/>
      <c r="B131" s="923" t="s">
        <v>722</v>
      </c>
      <c r="C131" s="914">
        <f>SUM('3c.m.'!E321)</f>
        <v>4184</v>
      </c>
      <c r="D131" s="914">
        <f t="shared" si="0"/>
        <v>4184</v>
      </c>
      <c r="E131" s="926"/>
      <c r="F131" s="928"/>
      <c r="G131" s="928">
        <v>4184</v>
      </c>
      <c r="H131" s="926"/>
      <c r="I131" s="926"/>
      <c r="J131" s="926"/>
      <c r="K131" s="926"/>
      <c r="L131" s="928"/>
      <c r="M131" s="927"/>
      <c r="N131" s="936"/>
    </row>
    <row r="132" spans="1:14" ht="21" customHeight="1">
      <c r="A132" s="935"/>
      <c r="B132" s="923" t="s">
        <v>723</v>
      </c>
      <c r="C132" s="914">
        <f>SUM('3d.m.'!E15)</f>
        <v>471274</v>
      </c>
      <c r="D132" s="914">
        <v>471274</v>
      </c>
      <c r="E132" s="926"/>
      <c r="F132" s="928">
        <v>471274</v>
      </c>
      <c r="G132" s="928"/>
      <c r="H132" s="926"/>
      <c r="I132" s="926"/>
      <c r="J132" s="926"/>
      <c r="K132" s="926"/>
      <c r="L132" s="928">
        <v>6600</v>
      </c>
      <c r="M132" s="927"/>
      <c r="N132" s="936"/>
    </row>
    <row r="133" spans="1:14" ht="21" customHeight="1">
      <c r="A133" s="935"/>
      <c r="B133" s="923" t="s">
        <v>1291</v>
      </c>
      <c r="C133" s="914">
        <f>SUM('1c.mell '!E149)</f>
        <v>44400</v>
      </c>
      <c r="D133" s="914">
        <f t="shared" si="0"/>
        <v>44400</v>
      </c>
      <c r="E133" s="926"/>
      <c r="F133" s="928"/>
      <c r="G133" s="928"/>
      <c r="H133" s="926"/>
      <c r="I133" s="926"/>
      <c r="J133" s="926"/>
      <c r="K133" s="926"/>
      <c r="L133" s="928">
        <v>44400</v>
      </c>
      <c r="M133" s="927"/>
      <c r="N133" s="936"/>
    </row>
    <row r="134" spans="1:14" ht="21" customHeight="1">
      <c r="A134" s="935"/>
      <c r="B134" s="923" t="s">
        <v>724</v>
      </c>
      <c r="C134" s="914">
        <f>SUM('1c.mell '!E74)</f>
        <v>22292</v>
      </c>
      <c r="D134" s="914">
        <f t="shared" si="0"/>
        <v>22292</v>
      </c>
      <c r="E134" s="926"/>
      <c r="F134" s="928">
        <v>22288</v>
      </c>
      <c r="G134" s="928"/>
      <c r="H134" s="926"/>
      <c r="I134" s="926"/>
      <c r="J134" s="926"/>
      <c r="K134" s="926"/>
      <c r="L134" s="928">
        <v>4</v>
      </c>
      <c r="M134" s="927"/>
      <c r="N134" s="936"/>
    </row>
    <row r="135" spans="1:14" ht="21" customHeight="1">
      <c r="A135" s="935"/>
      <c r="B135" s="923" t="s">
        <v>1292</v>
      </c>
      <c r="C135" s="914">
        <f>SUM('1c.mell '!E76)</f>
        <v>6526</v>
      </c>
      <c r="D135" s="914">
        <f t="shared" si="0"/>
        <v>6526</v>
      </c>
      <c r="E135" s="926"/>
      <c r="F135" s="928"/>
      <c r="G135" s="928"/>
      <c r="H135" s="926"/>
      <c r="I135" s="926"/>
      <c r="J135" s="926"/>
      <c r="K135" s="926"/>
      <c r="L135" s="928">
        <v>6526</v>
      </c>
      <c r="M135" s="927"/>
      <c r="N135" s="936"/>
    </row>
    <row r="136" spans="1:14" ht="21" customHeight="1">
      <c r="A136" s="935"/>
      <c r="B136" s="923" t="s">
        <v>725</v>
      </c>
      <c r="C136" s="914">
        <f>SUM('1c.mell '!E78)</f>
        <v>276138</v>
      </c>
      <c r="D136" s="914">
        <f t="shared" si="0"/>
        <v>276138</v>
      </c>
      <c r="E136" s="928"/>
      <c r="F136" s="928">
        <v>276138</v>
      </c>
      <c r="G136" s="928"/>
      <c r="H136" s="926"/>
      <c r="I136" s="926"/>
      <c r="J136" s="926"/>
      <c r="K136" s="926"/>
      <c r="L136" s="928"/>
      <c r="M136" s="927"/>
      <c r="N136" s="936"/>
    </row>
    <row r="137" spans="1:14" ht="21" customHeight="1">
      <c r="A137" s="935"/>
      <c r="B137" s="923" t="s">
        <v>726</v>
      </c>
      <c r="C137" s="914">
        <f>SUM('1c.mell '!E80)</f>
        <v>113471</v>
      </c>
      <c r="D137" s="914">
        <f t="shared" si="0"/>
        <v>113471</v>
      </c>
      <c r="E137" s="926"/>
      <c r="F137" s="928">
        <v>63071</v>
      </c>
      <c r="G137" s="928"/>
      <c r="H137" s="926"/>
      <c r="I137" s="926"/>
      <c r="J137" s="926"/>
      <c r="K137" s="926"/>
      <c r="L137" s="928">
        <v>50400</v>
      </c>
      <c r="M137" s="927"/>
      <c r="N137" s="936"/>
    </row>
    <row r="138" spans="1:14" ht="21" customHeight="1">
      <c r="A138" s="935"/>
      <c r="B138" s="923" t="s">
        <v>910</v>
      </c>
      <c r="C138" s="914">
        <f>SUM('1c.mell '!E82)</f>
        <v>11364</v>
      </c>
      <c r="D138" s="914">
        <f t="shared" si="0"/>
        <v>11364</v>
      </c>
      <c r="E138" s="926"/>
      <c r="F138" s="928">
        <v>11364</v>
      </c>
      <c r="G138" s="928"/>
      <c r="H138" s="926"/>
      <c r="I138" s="926"/>
      <c r="J138" s="926"/>
      <c r="K138" s="926"/>
      <c r="L138" s="926"/>
      <c r="M138" s="927"/>
      <c r="N138" s="936"/>
    </row>
    <row r="139" spans="1:14" ht="21" customHeight="1">
      <c r="A139" s="935"/>
      <c r="B139" s="923" t="s">
        <v>727</v>
      </c>
      <c r="C139" s="914">
        <f>SUM('1c.mell '!E113)</f>
        <v>48000</v>
      </c>
      <c r="D139" s="914">
        <f t="shared" si="0"/>
        <v>48000</v>
      </c>
      <c r="E139" s="926"/>
      <c r="F139" s="928">
        <v>48000</v>
      </c>
      <c r="G139" s="928"/>
      <c r="H139" s="926"/>
      <c r="I139" s="928"/>
      <c r="J139" s="926"/>
      <c r="K139" s="926"/>
      <c r="L139" s="928"/>
      <c r="M139" s="927"/>
      <c r="N139" s="936"/>
    </row>
    <row r="140" spans="1:14" ht="21" customHeight="1">
      <c r="A140" s="935"/>
      <c r="B140" s="923" t="s">
        <v>728</v>
      </c>
      <c r="C140" s="914">
        <f>SUM('1c.mell '!E71)</f>
        <v>18122</v>
      </c>
      <c r="D140" s="914">
        <f t="shared" si="0"/>
        <v>18122</v>
      </c>
      <c r="E140" s="926"/>
      <c r="F140" s="928">
        <v>18122</v>
      </c>
      <c r="G140" s="928"/>
      <c r="H140" s="926"/>
      <c r="I140" s="926"/>
      <c r="J140" s="926"/>
      <c r="K140" s="926"/>
      <c r="L140" s="928"/>
      <c r="M140" s="927"/>
      <c r="N140" s="936"/>
    </row>
    <row r="141" spans="1:14" ht="21" customHeight="1">
      <c r="A141" s="935"/>
      <c r="B141" s="923" t="s">
        <v>729</v>
      </c>
      <c r="C141" s="914">
        <f>SUM('2.mell'!E393)</f>
        <v>1473902</v>
      </c>
      <c r="D141" s="914">
        <f t="shared" si="0"/>
        <v>1473902</v>
      </c>
      <c r="E141" s="928">
        <v>348700</v>
      </c>
      <c r="F141" s="928">
        <v>834101</v>
      </c>
      <c r="G141" s="928">
        <v>282975</v>
      </c>
      <c r="H141" s="928"/>
      <c r="I141" s="926"/>
      <c r="J141" s="926"/>
      <c r="K141" s="926"/>
      <c r="L141" s="928">
        <v>8105</v>
      </c>
      <c r="M141" s="927">
        <v>21</v>
      </c>
      <c r="N141" s="916"/>
    </row>
    <row r="142" spans="1:14" ht="21" customHeight="1">
      <c r="A142" s="911"/>
      <c r="B142" s="923" t="s">
        <v>730</v>
      </c>
      <c r="C142" s="914">
        <f>SUM('2.mell'!E465)</f>
        <v>567031</v>
      </c>
      <c r="D142" s="914">
        <f t="shared" si="0"/>
        <v>567031</v>
      </c>
      <c r="E142" s="928">
        <v>145286</v>
      </c>
      <c r="F142" s="928">
        <v>395084</v>
      </c>
      <c r="G142" s="928">
        <v>25553</v>
      </c>
      <c r="H142" s="928">
        <v>350</v>
      </c>
      <c r="I142" s="926"/>
      <c r="J142" s="926"/>
      <c r="K142" s="926"/>
      <c r="L142" s="928">
        <v>758</v>
      </c>
      <c r="M142" s="927"/>
      <c r="N142" s="916"/>
    </row>
    <row r="143" spans="1:14" ht="21" customHeight="1">
      <c r="A143" s="911"/>
      <c r="B143" s="923" t="s">
        <v>731</v>
      </c>
      <c r="C143" s="914">
        <f>SUM('2.mell'!E500)</f>
        <v>764798</v>
      </c>
      <c r="D143" s="914">
        <f t="shared" si="0"/>
        <v>764798</v>
      </c>
      <c r="E143" s="928">
        <v>177181</v>
      </c>
      <c r="F143" s="928">
        <v>508543</v>
      </c>
      <c r="G143" s="928">
        <v>55923</v>
      </c>
      <c r="H143" s="928">
        <v>14713</v>
      </c>
      <c r="I143" s="926"/>
      <c r="J143" s="926"/>
      <c r="K143" s="926"/>
      <c r="L143" s="928">
        <v>8438</v>
      </c>
      <c r="M143" s="927"/>
      <c r="N143" s="916"/>
    </row>
    <row r="144" spans="1:14" ht="21" customHeight="1">
      <c r="A144" s="911"/>
      <c r="B144" s="923" t="s">
        <v>732</v>
      </c>
      <c r="C144" s="914">
        <f>SUM('2.mell'!E573-'21mell'!C8)</f>
        <v>258536</v>
      </c>
      <c r="D144" s="914">
        <f t="shared" si="0"/>
        <v>258536</v>
      </c>
      <c r="E144" s="928">
        <v>6259</v>
      </c>
      <c r="F144" s="928">
        <v>184868</v>
      </c>
      <c r="G144" s="928">
        <v>47659</v>
      </c>
      <c r="H144" s="928">
        <v>10000</v>
      </c>
      <c r="I144" s="926"/>
      <c r="J144" s="928">
        <v>1000</v>
      </c>
      <c r="K144" s="926"/>
      <c r="L144" s="928">
        <v>8718</v>
      </c>
      <c r="M144" s="931">
        <v>32</v>
      </c>
      <c r="N144" s="916"/>
    </row>
    <row r="145" spans="1:14" ht="21" customHeight="1">
      <c r="A145" s="911"/>
      <c r="B145" s="923"/>
      <c r="C145" s="925"/>
      <c r="D145" s="925"/>
      <c r="E145" s="926"/>
      <c r="F145" s="926"/>
      <c r="G145" s="926"/>
      <c r="H145" s="926"/>
      <c r="I145" s="926"/>
      <c r="J145" s="926"/>
      <c r="K145" s="926"/>
      <c r="L145" s="926"/>
      <c r="M145" s="927"/>
      <c r="N145" s="916"/>
    </row>
    <row r="146" spans="1:15" ht="21" customHeight="1">
      <c r="A146" s="911"/>
      <c r="B146" s="937" t="s">
        <v>733</v>
      </c>
      <c r="C146" s="1383">
        <f>SUM(C10+C24+C26+C28+C30+C44+C48+C58+C71+C74+C85+C105+C115+C119+C124+C126+C127+C130+C131+C132+C133+C134+C136+C137+C138+C139+C140+C141+C142+C143+C144+C135+C129+C128)</f>
        <v>12957072</v>
      </c>
      <c r="D146" s="1383">
        <f>SUM(D10+D24+D26+D28+D30+D44+D48+D58+D71+D74+D85+D105+D115+D119+D124+D126+D127+D130+D131+D132+D133+D134+D136+D137+D138+D139+D140+D141+D142+D143+D144+D135+D129+D128)</f>
        <v>12957072</v>
      </c>
      <c r="E146" s="1383">
        <f aca="true" t="shared" si="1" ref="E146:N146">SUM(E10+E24+E26+E28+E30+E44+E48+E58+E71+E74+E85+E105+E115+E119+E124+E126+E127+E130+E131+E132+E133+E134+E136+E137+E138+E139+E140+E141+E142+E143+E144+E135+E129+E128)</f>
        <v>2524522</v>
      </c>
      <c r="F146" s="1383">
        <f t="shared" si="1"/>
        <v>5169269</v>
      </c>
      <c r="G146" s="1383">
        <f t="shared" si="1"/>
        <v>1104272</v>
      </c>
      <c r="H146" s="1383">
        <f t="shared" si="1"/>
        <v>28141</v>
      </c>
      <c r="I146" s="1383">
        <f t="shared" si="1"/>
        <v>882</v>
      </c>
      <c r="J146" s="1383">
        <f t="shared" si="1"/>
        <v>1000</v>
      </c>
      <c r="K146" s="1383">
        <f t="shared" si="1"/>
        <v>0</v>
      </c>
      <c r="L146" s="1383">
        <f t="shared" si="1"/>
        <v>3696182</v>
      </c>
      <c r="M146" s="1383">
        <f t="shared" si="1"/>
        <v>431404</v>
      </c>
      <c r="N146" s="1383">
        <f t="shared" si="1"/>
        <v>8000</v>
      </c>
      <c r="O146" s="938"/>
    </row>
    <row r="147" spans="1:14" ht="21" customHeight="1">
      <c r="A147" s="911"/>
      <c r="B147" s="923"/>
      <c r="C147" s="925"/>
      <c r="D147" s="925"/>
      <c r="E147" s="926"/>
      <c r="F147" s="926"/>
      <c r="G147" s="926"/>
      <c r="H147" s="926"/>
      <c r="I147" s="926"/>
      <c r="J147" s="926"/>
      <c r="K147" s="926"/>
      <c r="L147" s="926"/>
      <c r="M147" s="927"/>
      <c r="N147" s="916"/>
    </row>
    <row r="148" ht="12.75">
      <c r="F148" s="938"/>
    </row>
    <row r="149" ht="12.75">
      <c r="F149" s="938"/>
    </row>
    <row r="150" ht="12.75">
      <c r="F150" s="938"/>
    </row>
  </sheetData>
  <sheetProtection/>
  <mergeCells count="13"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</mergeCells>
  <printOptions/>
  <pageMargins left="0.3937007874015748" right="0.3937007874015748" top="0.3937007874015748" bottom="0.3937007874015748" header="0.5118110236220472" footer="0"/>
  <pageSetup firstPageNumber="67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5">
      <selection activeCell="C17" sqref="C17"/>
    </sheetView>
  </sheetViews>
  <sheetFormatPr defaultColWidth="9.00390625" defaultRowHeight="12.75"/>
  <cols>
    <col min="1" max="1" width="7.625" style="903" customWidth="1"/>
    <col min="2" max="2" width="49.625" style="903" customWidth="1"/>
    <col min="3" max="3" width="13.875" style="903" customWidth="1"/>
    <col min="4" max="4" width="13.00390625" style="903" customWidth="1"/>
    <col min="5" max="5" width="11.125" style="903" customWidth="1"/>
    <col min="6" max="6" width="11.875" style="903" customWidth="1"/>
    <col min="7" max="7" width="12.125" style="903" customWidth="1"/>
    <col min="8" max="8" width="11.375" style="903" customWidth="1"/>
    <col min="9" max="9" width="10.625" style="903" bestFit="1" customWidth="1"/>
    <col min="10" max="10" width="11.125" style="903" customWidth="1"/>
    <col min="11" max="11" width="11.625" style="903" customWidth="1"/>
    <col min="12" max="12" width="10.875" style="903" customWidth="1"/>
    <col min="13" max="13" width="11.00390625" style="903" customWidth="1"/>
    <col min="14" max="16384" width="9.125" style="903" customWidth="1"/>
  </cols>
  <sheetData>
    <row r="1" spans="1:13" ht="12.75">
      <c r="A1" s="1768" t="s">
        <v>1293</v>
      </c>
      <c r="B1" s="1768"/>
      <c r="C1" s="1768"/>
      <c r="D1" s="1768"/>
      <c r="E1" s="1768"/>
      <c r="F1" s="1768"/>
      <c r="G1" s="1768"/>
      <c r="H1" s="1768"/>
      <c r="I1" s="1768"/>
      <c r="J1" s="1768"/>
      <c r="K1" s="1768"/>
      <c r="L1" s="1768"/>
      <c r="M1" s="1768"/>
    </row>
    <row r="2" spans="2:12" ht="18.75">
      <c r="B2" s="1769" t="s">
        <v>734</v>
      </c>
      <c r="C2" s="1769"/>
      <c r="D2" s="1769"/>
      <c r="E2" s="1769"/>
      <c r="F2" s="1769"/>
      <c r="G2" s="1769"/>
      <c r="H2" s="1769"/>
      <c r="I2" s="1769"/>
      <c r="J2" s="1769"/>
      <c r="K2" s="1769"/>
      <c r="L2" s="1769"/>
    </row>
    <row r="3" spans="2:12" ht="18.75">
      <c r="B3" s="1770" t="s">
        <v>878</v>
      </c>
      <c r="C3" s="1770"/>
      <c r="D3" s="1770"/>
      <c r="E3" s="1770"/>
      <c r="F3" s="1770"/>
      <c r="G3" s="1770"/>
      <c r="H3" s="1770"/>
      <c r="I3" s="1770"/>
      <c r="J3" s="1770"/>
      <c r="K3" s="1770"/>
      <c r="L3" s="1770"/>
    </row>
    <row r="4" spans="3:13" ht="9.75" customHeight="1">
      <c r="C4" s="939"/>
      <c r="F4" s="940"/>
      <c r="G4" s="940"/>
      <c r="H4" s="940"/>
      <c r="I4" s="940"/>
      <c r="J4" s="940"/>
      <c r="K4" s="940"/>
      <c r="L4" s="940"/>
      <c r="M4" s="906" t="s">
        <v>383</v>
      </c>
    </row>
    <row r="5" spans="1:13" ht="27" customHeight="1">
      <c r="A5" s="941"/>
      <c r="B5" s="1771" t="s">
        <v>735</v>
      </c>
      <c r="C5" s="1756" t="s">
        <v>1385</v>
      </c>
      <c r="D5" s="1771" t="s">
        <v>736</v>
      </c>
      <c r="E5" s="1756" t="s">
        <v>613</v>
      </c>
      <c r="F5" s="1756" t="s">
        <v>619</v>
      </c>
      <c r="G5" s="1771" t="s">
        <v>615</v>
      </c>
      <c r="H5" s="1771"/>
      <c r="I5" s="1771" t="s">
        <v>616</v>
      </c>
      <c r="J5" s="1771"/>
      <c r="K5" s="1771" t="s">
        <v>737</v>
      </c>
      <c r="L5" s="1756" t="s">
        <v>738</v>
      </c>
      <c r="M5" s="1771" t="s">
        <v>739</v>
      </c>
    </row>
    <row r="6" spans="1:13" ht="41.25" customHeight="1">
      <c r="A6" s="943"/>
      <c r="B6" s="1771"/>
      <c r="C6" s="1757"/>
      <c r="D6" s="1771"/>
      <c r="E6" s="1757"/>
      <c r="F6" s="1525"/>
      <c r="G6" s="942" t="s">
        <v>740</v>
      </c>
      <c r="H6" s="942" t="s">
        <v>741</v>
      </c>
      <c r="I6" s="942" t="s">
        <v>742</v>
      </c>
      <c r="J6" s="942" t="s">
        <v>741</v>
      </c>
      <c r="K6" s="1771"/>
      <c r="L6" s="1772"/>
      <c r="M6" s="1771"/>
    </row>
    <row r="7" spans="1:13" ht="18" customHeight="1">
      <c r="A7" s="946">
        <v>1976</v>
      </c>
      <c r="B7" s="947" t="s">
        <v>743</v>
      </c>
      <c r="C7" s="1384">
        <v>2000000</v>
      </c>
      <c r="D7" s="948">
        <f aca="true" t="shared" si="0" ref="D7:D74">SUM(E7:M7)</f>
        <v>2000000</v>
      </c>
      <c r="E7" s="944"/>
      <c r="F7" s="850"/>
      <c r="G7" s="942"/>
      <c r="H7" s="942"/>
      <c r="I7" s="942"/>
      <c r="J7" s="942"/>
      <c r="K7" s="942"/>
      <c r="L7" s="945"/>
      <c r="M7" s="1385">
        <v>2000000</v>
      </c>
    </row>
    <row r="8" spans="1:13" ht="18" customHeight="1">
      <c r="A8" s="946">
        <v>2985</v>
      </c>
      <c r="B8" s="949" t="s">
        <v>1439</v>
      </c>
      <c r="C8" s="1386">
        <f>SUM('2.mell'!E568)</f>
        <v>38548</v>
      </c>
      <c r="D8" s="948">
        <f t="shared" si="0"/>
        <v>38548</v>
      </c>
      <c r="E8" s="948">
        <v>38548</v>
      </c>
      <c r="F8" s="950"/>
      <c r="G8" s="949"/>
      <c r="H8" s="949"/>
      <c r="I8" s="949"/>
      <c r="J8" s="949"/>
      <c r="K8" s="949"/>
      <c r="L8" s="949"/>
      <c r="M8" s="951"/>
    </row>
    <row r="9" spans="1:13" ht="18" customHeight="1">
      <c r="A9" s="946">
        <v>2985</v>
      </c>
      <c r="B9" s="949" t="s">
        <v>437</v>
      </c>
      <c r="C9" s="1386">
        <f>SUM('2.mell'!E607)</f>
        <v>126295</v>
      </c>
      <c r="D9" s="948">
        <f t="shared" si="0"/>
        <v>126295</v>
      </c>
      <c r="E9" s="948">
        <v>126295</v>
      </c>
      <c r="F9" s="950"/>
      <c r="G9" s="949"/>
      <c r="H9" s="949"/>
      <c r="I9" s="949"/>
      <c r="J9" s="949"/>
      <c r="K9" s="949"/>
      <c r="L9" s="949"/>
      <c r="M9" s="951"/>
    </row>
    <row r="10" spans="1:13" ht="18" customHeight="1">
      <c r="A10" s="952">
        <v>3011</v>
      </c>
      <c r="B10" s="953" t="s">
        <v>118</v>
      </c>
      <c r="C10" s="1387">
        <f>SUM('3a.m.'!E19)</f>
        <v>6109</v>
      </c>
      <c r="D10" s="948">
        <f t="shared" si="0"/>
        <v>6109</v>
      </c>
      <c r="E10" s="948"/>
      <c r="F10" s="954">
        <v>6109</v>
      </c>
      <c r="G10" s="942"/>
      <c r="H10" s="942"/>
      <c r="I10" s="942"/>
      <c r="J10" s="942"/>
      <c r="K10" s="955"/>
      <c r="L10" s="942"/>
      <c r="M10" s="956"/>
    </row>
    <row r="11" spans="1:13" ht="18" customHeight="1">
      <c r="A11" s="957">
        <v>3052</v>
      </c>
      <c r="B11" s="958" t="s">
        <v>23</v>
      </c>
      <c r="C11" s="1386">
        <f>SUM('3c.m.'!E17)</f>
        <v>3258</v>
      </c>
      <c r="D11" s="948">
        <f t="shared" si="0"/>
        <v>3258</v>
      </c>
      <c r="E11" s="948"/>
      <c r="F11" s="948"/>
      <c r="G11" s="959"/>
      <c r="H11" s="959"/>
      <c r="I11" s="959"/>
      <c r="J11" s="959"/>
      <c r="K11" s="960">
        <v>3258</v>
      </c>
      <c r="L11" s="959"/>
      <c r="M11" s="951"/>
    </row>
    <row r="12" spans="1:13" ht="18" customHeight="1">
      <c r="A12" s="957">
        <v>3141</v>
      </c>
      <c r="B12" s="958" t="s">
        <v>140</v>
      </c>
      <c r="C12" s="1386">
        <f>SUM('3c.m.'!E144)</f>
        <v>6733</v>
      </c>
      <c r="D12" s="948">
        <f t="shared" si="0"/>
        <v>6733</v>
      </c>
      <c r="E12" s="948"/>
      <c r="F12" s="961">
        <v>6711</v>
      </c>
      <c r="G12" s="962"/>
      <c r="H12" s="962"/>
      <c r="I12" s="962"/>
      <c r="J12" s="962"/>
      <c r="K12" s="962">
        <v>22</v>
      </c>
      <c r="L12" s="962"/>
      <c r="M12" s="951"/>
    </row>
    <row r="13" spans="1:13" ht="18" customHeight="1">
      <c r="A13" s="946">
        <v>3144</v>
      </c>
      <c r="B13" s="963" t="s">
        <v>405</v>
      </c>
      <c r="C13" s="1386">
        <f>SUM('3c.m.'!E169)</f>
        <v>1150</v>
      </c>
      <c r="D13" s="948">
        <f t="shared" si="0"/>
        <v>1150</v>
      </c>
      <c r="E13" s="948">
        <v>1150</v>
      </c>
      <c r="F13" s="961"/>
      <c r="G13" s="962"/>
      <c r="H13" s="962"/>
      <c r="I13" s="962"/>
      <c r="J13" s="962"/>
      <c r="K13" s="962"/>
      <c r="L13" s="962"/>
      <c r="M13" s="951"/>
    </row>
    <row r="14" spans="1:13" ht="18" customHeight="1">
      <c r="A14" s="957">
        <v>3207</v>
      </c>
      <c r="B14" s="958" t="s">
        <v>303</v>
      </c>
      <c r="C14" s="1386">
        <f>SUM('3c.m.'!E245)</f>
        <v>25581</v>
      </c>
      <c r="D14" s="948">
        <f t="shared" si="0"/>
        <v>25581</v>
      </c>
      <c r="E14" s="948">
        <v>23491</v>
      </c>
      <c r="F14" s="961"/>
      <c r="G14" s="962"/>
      <c r="H14" s="962"/>
      <c r="I14" s="962"/>
      <c r="J14" s="962"/>
      <c r="K14" s="962">
        <v>2090</v>
      </c>
      <c r="L14" s="962"/>
      <c r="M14" s="951"/>
    </row>
    <row r="15" spans="1:13" ht="18" customHeight="1">
      <c r="A15" s="957">
        <v>3209</v>
      </c>
      <c r="B15" s="958" t="s">
        <v>744</v>
      </c>
      <c r="C15" s="1386">
        <f>SUM('3c.m.'!E262)</f>
        <v>3346</v>
      </c>
      <c r="D15" s="948">
        <f t="shared" si="0"/>
        <v>3346</v>
      </c>
      <c r="E15" s="948"/>
      <c r="F15" s="961">
        <v>3346</v>
      </c>
      <c r="G15" s="962"/>
      <c r="H15" s="962"/>
      <c r="I15" s="962"/>
      <c r="J15" s="962"/>
      <c r="K15" s="962"/>
      <c r="L15" s="962"/>
      <c r="M15" s="951"/>
    </row>
    <row r="16" spans="1:13" ht="18" customHeight="1">
      <c r="A16" s="957">
        <v>3224</v>
      </c>
      <c r="B16" s="964" t="s">
        <v>457</v>
      </c>
      <c r="C16" s="1386">
        <f>SUM('3c.m.'!E329)</f>
        <v>24000</v>
      </c>
      <c r="D16" s="948">
        <f t="shared" si="0"/>
        <v>24000</v>
      </c>
      <c r="E16" s="948">
        <v>12000</v>
      </c>
      <c r="F16" s="961"/>
      <c r="G16" s="962"/>
      <c r="H16" s="962"/>
      <c r="I16" s="962"/>
      <c r="J16" s="962"/>
      <c r="K16" s="962">
        <v>12000</v>
      </c>
      <c r="L16" s="962"/>
      <c r="M16" s="951"/>
    </row>
    <row r="17" spans="1:13" ht="18" customHeight="1">
      <c r="A17" s="957">
        <v>3302</v>
      </c>
      <c r="B17" s="964" t="s">
        <v>401</v>
      </c>
      <c r="C17" s="1508">
        <v>180290</v>
      </c>
      <c r="D17" s="948">
        <f t="shared" si="0"/>
        <v>180290</v>
      </c>
      <c r="E17" s="948">
        <v>180290</v>
      </c>
      <c r="F17" s="961"/>
      <c r="G17" s="962"/>
      <c r="H17" s="962"/>
      <c r="I17" s="962"/>
      <c r="J17" s="962"/>
      <c r="K17" s="962"/>
      <c r="L17" s="962"/>
      <c r="M17" s="951"/>
    </row>
    <row r="18" spans="1:13" ht="18" customHeight="1">
      <c r="A18" s="957">
        <v>3305</v>
      </c>
      <c r="B18" s="958" t="s">
        <v>210</v>
      </c>
      <c r="C18" s="1386">
        <f>SUM('3c.m.'!E355)</f>
        <v>10681</v>
      </c>
      <c r="D18" s="948">
        <f t="shared" si="0"/>
        <v>10681</v>
      </c>
      <c r="E18" s="948">
        <v>10681</v>
      </c>
      <c r="F18" s="961"/>
      <c r="G18" s="962"/>
      <c r="H18" s="962"/>
      <c r="I18" s="962"/>
      <c r="J18" s="962"/>
      <c r="K18" s="962"/>
      <c r="L18" s="962"/>
      <c r="M18" s="951"/>
    </row>
    <row r="19" spans="1:13" ht="18" customHeight="1">
      <c r="A19" s="957">
        <v>3306</v>
      </c>
      <c r="B19" s="958" t="s">
        <v>211</v>
      </c>
      <c r="C19" s="1386">
        <f>SUM('3c.m.'!E364)</f>
        <v>3032</v>
      </c>
      <c r="D19" s="948">
        <f t="shared" si="0"/>
        <v>3032</v>
      </c>
      <c r="E19" s="948">
        <v>3002</v>
      </c>
      <c r="F19" s="961"/>
      <c r="G19" s="962"/>
      <c r="H19" s="962"/>
      <c r="I19" s="962"/>
      <c r="J19" s="962"/>
      <c r="K19" s="962">
        <v>30</v>
      </c>
      <c r="L19" s="962"/>
      <c r="M19" s="951"/>
    </row>
    <row r="20" spans="1:13" ht="18" customHeight="1">
      <c r="A20" s="957">
        <v>3307</v>
      </c>
      <c r="B20" s="958" t="s">
        <v>212</v>
      </c>
      <c r="C20" s="1386">
        <f>SUM('3c.m.'!E373)</f>
        <v>286</v>
      </c>
      <c r="D20" s="948">
        <f t="shared" si="0"/>
        <v>286</v>
      </c>
      <c r="E20" s="948">
        <v>286</v>
      </c>
      <c r="F20" s="961"/>
      <c r="G20" s="962"/>
      <c r="H20" s="962"/>
      <c r="I20" s="962"/>
      <c r="J20" s="962"/>
      <c r="K20" s="962"/>
      <c r="L20" s="962"/>
      <c r="M20" s="951"/>
    </row>
    <row r="21" spans="1:13" ht="18" customHeight="1">
      <c r="A21" s="957">
        <v>3310</v>
      </c>
      <c r="B21" s="958" t="s">
        <v>421</v>
      </c>
      <c r="C21" s="1386">
        <f>SUM('3c.m.'!E381)</f>
        <v>6926</v>
      </c>
      <c r="D21" s="948">
        <f t="shared" si="0"/>
        <v>6926</v>
      </c>
      <c r="E21" s="948">
        <v>6926</v>
      </c>
      <c r="F21" s="961"/>
      <c r="G21" s="962"/>
      <c r="H21" s="962"/>
      <c r="I21" s="962"/>
      <c r="J21" s="962"/>
      <c r="K21" s="962"/>
      <c r="L21" s="962"/>
      <c r="M21" s="951"/>
    </row>
    <row r="22" spans="1:13" ht="18" customHeight="1">
      <c r="A22" s="957">
        <v>3312</v>
      </c>
      <c r="B22" s="958" t="s">
        <v>403</v>
      </c>
      <c r="C22" s="1386">
        <f>SUM('3c.m.'!E397)</f>
        <v>17452</v>
      </c>
      <c r="D22" s="948">
        <f t="shared" si="0"/>
        <v>17452</v>
      </c>
      <c r="E22" s="948">
        <v>17378</v>
      </c>
      <c r="F22" s="961"/>
      <c r="G22" s="962"/>
      <c r="H22" s="962"/>
      <c r="I22" s="962"/>
      <c r="J22" s="962"/>
      <c r="K22" s="962">
        <v>74</v>
      </c>
      <c r="L22" s="962"/>
      <c r="M22" s="951"/>
    </row>
    <row r="23" spans="1:13" ht="18" customHeight="1">
      <c r="A23" s="957">
        <v>3313</v>
      </c>
      <c r="B23" s="965" t="s">
        <v>10</v>
      </c>
      <c r="C23" s="1386">
        <f>SUM('3c.m.'!E405)</f>
        <v>5189</v>
      </c>
      <c r="D23" s="948">
        <f t="shared" si="0"/>
        <v>5189</v>
      </c>
      <c r="E23" s="948">
        <v>5189</v>
      </c>
      <c r="F23" s="961"/>
      <c r="G23" s="962"/>
      <c r="H23" s="962"/>
      <c r="I23" s="962"/>
      <c r="J23" s="962"/>
      <c r="K23" s="962"/>
      <c r="L23" s="962"/>
      <c r="M23" s="951"/>
    </row>
    <row r="24" spans="1:13" ht="18" customHeight="1">
      <c r="A24" s="957">
        <v>3315</v>
      </c>
      <c r="B24" s="965" t="s">
        <v>11</v>
      </c>
      <c r="C24" s="1386">
        <f>SUM('3c.m.'!E413)</f>
        <v>8760</v>
      </c>
      <c r="D24" s="948">
        <f t="shared" si="0"/>
        <v>8760</v>
      </c>
      <c r="E24" s="948">
        <v>8760</v>
      </c>
      <c r="F24" s="961"/>
      <c r="G24" s="962"/>
      <c r="H24" s="962"/>
      <c r="I24" s="962"/>
      <c r="J24" s="962"/>
      <c r="K24" s="962"/>
      <c r="L24" s="962"/>
      <c r="M24" s="951"/>
    </row>
    <row r="25" spans="1:13" ht="18" customHeight="1">
      <c r="A25" s="957">
        <v>3316</v>
      </c>
      <c r="B25" s="965" t="s">
        <v>143</v>
      </c>
      <c r="C25" s="1386">
        <f>SUM('3c.m.'!E421)</f>
        <v>3959</v>
      </c>
      <c r="D25" s="948">
        <f t="shared" si="0"/>
        <v>3959</v>
      </c>
      <c r="E25" s="948">
        <v>3959</v>
      </c>
      <c r="F25" s="961"/>
      <c r="G25" s="962"/>
      <c r="H25" s="962"/>
      <c r="I25" s="962"/>
      <c r="J25" s="962"/>
      <c r="K25" s="962"/>
      <c r="L25" s="962"/>
      <c r="M25" s="951"/>
    </row>
    <row r="26" spans="1:13" ht="18" customHeight="1">
      <c r="A26" s="957">
        <v>3317</v>
      </c>
      <c r="B26" s="966" t="s">
        <v>404</v>
      </c>
      <c r="C26" s="1386">
        <f>SUM('3c.m.'!E429)</f>
        <v>69371</v>
      </c>
      <c r="D26" s="948">
        <f t="shared" si="0"/>
        <v>69371</v>
      </c>
      <c r="E26" s="948">
        <v>69212</v>
      </c>
      <c r="F26" s="961"/>
      <c r="G26" s="962"/>
      <c r="H26" s="962"/>
      <c r="I26" s="962"/>
      <c r="J26" s="962"/>
      <c r="K26" s="962">
        <v>159</v>
      </c>
      <c r="L26" s="962"/>
      <c r="M26" s="951"/>
    </row>
    <row r="27" spans="1:13" ht="18" customHeight="1">
      <c r="A27" s="957">
        <v>3322</v>
      </c>
      <c r="B27" s="958" t="s">
        <v>419</v>
      </c>
      <c r="C27" s="1386">
        <f>SUM('3c.m.'!E455)</f>
        <v>5826</v>
      </c>
      <c r="D27" s="948">
        <f t="shared" si="0"/>
        <v>5826</v>
      </c>
      <c r="E27" s="948">
        <v>5784</v>
      </c>
      <c r="F27" s="961"/>
      <c r="G27" s="962"/>
      <c r="H27" s="962"/>
      <c r="I27" s="962"/>
      <c r="J27" s="962"/>
      <c r="K27" s="962">
        <v>42</v>
      </c>
      <c r="L27" s="962"/>
      <c r="M27" s="951"/>
    </row>
    <row r="28" spans="1:13" ht="18" customHeight="1">
      <c r="A28" s="957">
        <v>3324</v>
      </c>
      <c r="B28" s="958" t="s">
        <v>480</v>
      </c>
      <c r="C28" s="1386">
        <f>SUM('3c.m.'!E471)</f>
        <v>450</v>
      </c>
      <c r="D28" s="948">
        <f t="shared" si="0"/>
        <v>450</v>
      </c>
      <c r="E28" s="948">
        <v>450</v>
      </c>
      <c r="F28" s="961"/>
      <c r="G28" s="962"/>
      <c r="H28" s="962"/>
      <c r="I28" s="962"/>
      <c r="J28" s="962"/>
      <c r="K28" s="962"/>
      <c r="L28" s="962"/>
      <c r="M28" s="951"/>
    </row>
    <row r="29" spans="1:13" ht="18" customHeight="1">
      <c r="A29" s="957">
        <v>3351</v>
      </c>
      <c r="B29" s="958" t="s">
        <v>420</v>
      </c>
      <c r="C29" s="1386">
        <f>SUM('3c.m.'!E568)</f>
        <v>17809</v>
      </c>
      <c r="D29" s="948">
        <f t="shared" si="0"/>
        <v>17809</v>
      </c>
      <c r="E29" s="948">
        <v>17809</v>
      </c>
      <c r="F29" s="961"/>
      <c r="G29" s="962"/>
      <c r="H29" s="962"/>
      <c r="I29" s="962"/>
      <c r="J29" s="962"/>
      <c r="K29" s="962"/>
      <c r="L29" s="962"/>
      <c r="M29" s="951"/>
    </row>
    <row r="30" spans="1:13" ht="18" customHeight="1">
      <c r="A30" s="957">
        <v>3352</v>
      </c>
      <c r="B30" s="958" t="s">
        <v>502</v>
      </c>
      <c r="C30" s="1386">
        <f>SUM('3c.m.'!E577)</f>
        <v>15311</v>
      </c>
      <c r="D30" s="948">
        <f t="shared" si="0"/>
        <v>15311</v>
      </c>
      <c r="E30" s="948">
        <v>12301</v>
      </c>
      <c r="F30" s="961"/>
      <c r="G30" s="962"/>
      <c r="H30" s="962"/>
      <c r="I30" s="962"/>
      <c r="J30" s="962"/>
      <c r="K30" s="962">
        <v>3010</v>
      </c>
      <c r="L30" s="962"/>
      <c r="M30" s="951"/>
    </row>
    <row r="31" spans="1:13" ht="18" customHeight="1">
      <c r="A31" s="957">
        <v>3355</v>
      </c>
      <c r="B31" s="958" t="s">
        <v>40</v>
      </c>
      <c r="C31" s="1386">
        <f>SUM('3c.m.'!E585)</f>
        <v>10751</v>
      </c>
      <c r="D31" s="948">
        <f t="shared" si="0"/>
        <v>10751</v>
      </c>
      <c r="E31" s="948">
        <v>7722</v>
      </c>
      <c r="F31" s="961"/>
      <c r="G31" s="962"/>
      <c r="H31" s="962"/>
      <c r="I31" s="962"/>
      <c r="J31" s="962"/>
      <c r="K31" s="962">
        <v>3029</v>
      </c>
      <c r="L31" s="962"/>
      <c r="M31" s="951"/>
    </row>
    <row r="32" spans="1:13" ht="24.75" customHeight="1">
      <c r="A32" s="957">
        <v>3356</v>
      </c>
      <c r="B32" s="967" t="s">
        <v>745</v>
      </c>
      <c r="C32" s="1386">
        <f>SUM('3c.m.'!E593)</f>
        <v>1292</v>
      </c>
      <c r="D32" s="948">
        <f t="shared" si="0"/>
        <v>1292</v>
      </c>
      <c r="E32" s="948"/>
      <c r="F32" s="961"/>
      <c r="G32" s="962"/>
      <c r="H32" s="962"/>
      <c r="I32" s="962"/>
      <c r="J32" s="962"/>
      <c r="K32" s="962">
        <v>1292</v>
      </c>
      <c r="L32" s="962"/>
      <c r="M32" s="951"/>
    </row>
    <row r="33" spans="1:13" ht="18" customHeight="1">
      <c r="A33" s="957">
        <v>3358</v>
      </c>
      <c r="B33" s="958" t="s">
        <v>746</v>
      </c>
      <c r="C33" s="1386">
        <f>SUM('3c.m.'!E609)</f>
        <v>162</v>
      </c>
      <c r="D33" s="948">
        <f t="shared" si="0"/>
        <v>162</v>
      </c>
      <c r="E33" s="948">
        <v>162</v>
      </c>
      <c r="F33" s="961"/>
      <c r="G33" s="962"/>
      <c r="H33" s="962"/>
      <c r="I33" s="962"/>
      <c r="J33" s="962"/>
      <c r="K33" s="962"/>
      <c r="L33" s="962"/>
      <c r="M33" s="951"/>
    </row>
    <row r="34" spans="1:13" ht="18" customHeight="1">
      <c r="A34" s="957">
        <v>3360</v>
      </c>
      <c r="B34" s="958" t="s">
        <v>408</v>
      </c>
      <c r="C34" s="1386">
        <f>SUM('3c.m.'!E617)</f>
        <v>2275</v>
      </c>
      <c r="D34" s="948">
        <f t="shared" si="0"/>
        <v>2275</v>
      </c>
      <c r="E34" s="948">
        <v>1989</v>
      </c>
      <c r="F34" s="961"/>
      <c r="G34" s="962"/>
      <c r="H34" s="962"/>
      <c r="I34" s="962"/>
      <c r="J34" s="962"/>
      <c r="K34" s="962">
        <v>286</v>
      </c>
      <c r="L34" s="962"/>
      <c r="M34" s="951"/>
    </row>
    <row r="35" spans="1:13" ht="18" customHeight="1">
      <c r="A35" s="957">
        <v>3416</v>
      </c>
      <c r="B35" s="958" t="s">
        <v>181</v>
      </c>
      <c r="C35" s="1386">
        <f>SUM('3c.m.'!E668)</f>
        <v>20000</v>
      </c>
      <c r="D35" s="948">
        <f t="shared" si="0"/>
        <v>20000</v>
      </c>
      <c r="E35" s="948"/>
      <c r="F35" s="961"/>
      <c r="G35" s="962"/>
      <c r="H35" s="962"/>
      <c r="I35" s="962"/>
      <c r="J35" s="962"/>
      <c r="K35" s="962">
        <v>20000</v>
      </c>
      <c r="L35" s="962"/>
      <c r="M35" s="951"/>
    </row>
    <row r="36" spans="1:13" ht="18" customHeight="1">
      <c r="A36" s="957">
        <v>3421</v>
      </c>
      <c r="B36" s="958" t="s">
        <v>424</v>
      </c>
      <c r="C36" s="1386">
        <f>SUM('3c.m.'!E677)</f>
        <v>1108</v>
      </c>
      <c r="D36" s="948">
        <f t="shared" si="0"/>
        <v>1108</v>
      </c>
      <c r="E36" s="948">
        <v>1108</v>
      </c>
      <c r="F36" s="961"/>
      <c r="G36" s="962"/>
      <c r="H36" s="962"/>
      <c r="I36" s="962"/>
      <c r="J36" s="962"/>
      <c r="K36" s="962"/>
      <c r="L36" s="962"/>
      <c r="M36" s="951"/>
    </row>
    <row r="37" spans="1:13" ht="18" customHeight="1">
      <c r="A37" s="957">
        <v>3422</v>
      </c>
      <c r="B37" s="958" t="s">
        <v>147</v>
      </c>
      <c r="C37" s="1386">
        <f>SUM('3c.m.'!E685)</f>
        <v>30904</v>
      </c>
      <c r="D37" s="948">
        <f t="shared" si="0"/>
        <v>30904</v>
      </c>
      <c r="E37" s="948">
        <v>14651</v>
      </c>
      <c r="F37" s="961">
        <v>6501</v>
      </c>
      <c r="G37" s="962"/>
      <c r="H37" s="962"/>
      <c r="I37" s="962"/>
      <c r="J37" s="962"/>
      <c r="K37" s="962">
        <v>9752</v>
      </c>
      <c r="L37" s="962"/>
      <c r="M37" s="951"/>
    </row>
    <row r="38" spans="1:13" ht="18" customHeight="1">
      <c r="A38" s="957">
        <v>3423</v>
      </c>
      <c r="B38" s="958" t="s">
        <v>146</v>
      </c>
      <c r="C38" s="1386">
        <f>SUM('3c.m.'!E693)</f>
        <v>9935</v>
      </c>
      <c r="D38" s="948">
        <f t="shared" si="0"/>
        <v>9935</v>
      </c>
      <c r="E38" s="948">
        <v>9525</v>
      </c>
      <c r="F38" s="961"/>
      <c r="G38" s="962"/>
      <c r="H38" s="962"/>
      <c r="I38" s="962"/>
      <c r="J38" s="962"/>
      <c r="K38" s="962">
        <v>410</v>
      </c>
      <c r="L38" s="962"/>
      <c r="M38" s="951"/>
    </row>
    <row r="39" spans="1:13" ht="18" customHeight="1">
      <c r="A39" s="957">
        <v>3424</v>
      </c>
      <c r="B39" s="964" t="s">
        <v>310</v>
      </c>
      <c r="C39" s="1386">
        <f>SUM('3c.m.'!E701)</f>
        <v>10489</v>
      </c>
      <c r="D39" s="948">
        <f t="shared" si="0"/>
        <v>10489</v>
      </c>
      <c r="E39" s="948"/>
      <c r="F39" s="961"/>
      <c r="G39" s="962"/>
      <c r="H39" s="962"/>
      <c r="I39" s="962"/>
      <c r="J39" s="962"/>
      <c r="K39" s="962">
        <v>10489</v>
      </c>
      <c r="L39" s="962"/>
      <c r="M39" s="951"/>
    </row>
    <row r="40" spans="1:13" ht="18" customHeight="1">
      <c r="A40" s="957">
        <v>3425</v>
      </c>
      <c r="B40" s="964" t="s">
        <v>43</v>
      </c>
      <c r="C40" s="1386">
        <f>SUM('3c.m.'!E709)</f>
        <v>3564</v>
      </c>
      <c r="D40" s="948">
        <f t="shared" si="0"/>
        <v>3564</v>
      </c>
      <c r="E40" s="948"/>
      <c r="F40" s="950"/>
      <c r="G40" s="949"/>
      <c r="H40" s="949"/>
      <c r="I40" s="949"/>
      <c r="J40" s="949"/>
      <c r="K40" s="949">
        <v>3564</v>
      </c>
      <c r="L40" s="949"/>
      <c r="M40" s="951"/>
    </row>
    <row r="41" spans="1:13" ht="18" customHeight="1">
      <c r="A41" s="957">
        <v>3426</v>
      </c>
      <c r="B41" s="958" t="s">
        <v>377</v>
      </c>
      <c r="C41" s="1386">
        <f>SUM('3c.m.'!E717)</f>
        <v>56150</v>
      </c>
      <c r="D41" s="948">
        <f t="shared" si="0"/>
        <v>56150</v>
      </c>
      <c r="E41" s="948">
        <v>44709</v>
      </c>
      <c r="F41" s="950"/>
      <c r="G41" s="949"/>
      <c r="H41" s="949"/>
      <c r="I41" s="949"/>
      <c r="J41" s="949"/>
      <c r="K41" s="949">
        <v>11441</v>
      </c>
      <c r="L41" s="949"/>
      <c r="M41" s="951"/>
    </row>
    <row r="42" spans="1:13" ht="18" customHeight="1">
      <c r="A42" s="957">
        <v>3427</v>
      </c>
      <c r="B42" s="958" t="s">
        <v>44</v>
      </c>
      <c r="C42" s="1386">
        <f>SUM('3c.m.'!E725)</f>
        <v>21658</v>
      </c>
      <c r="D42" s="948">
        <f t="shared" si="0"/>
        <v>21658</v>
      </c>
      <c r="E42" s="948">
        <v>20125</v>
      </c>
      <c r="F42" s="950"/>
      <c r="G42" s="949"/>
      <c r="H42" s="949"/>
      <c r="I42" s="949"/>
      <c r="J42" s="949"/>
      <c r="K42" s="949">
        <v>1533</v>
      </c>
      <c r="L42" s="949"/>
      <c r="M42" s="951"/>
    </row>
    <row r="43" spans="1:13" ht="18" customHeight="1">
      <c r="A43" s="957">
        <v>3921</v>
      </c>
      <c r="B43" s="964" t="s">
        <v>518</v>
      </c>
      <c r="C43" s="1386">
        <f>SUM('3d.m.'!E12)</f>
        <v>5599</v>
      </c>
      <c r="D43" s="948">
        <f t="shared" si="0"/>
        <v>5599</v>
      </c>
      <c r="E43" s="948">
        <v>5599</v>
      </c>
      <c r="F43" s="950"/>
      <c r="G43" s="949"/>
      <c r="H43" s="949"/>
      <c r="I43" s="949"/>
      <c r="J43" s="949"/>
      <c r="K43" s="949"/>
      <c r="L43" s="949"/>
      <c r="M43" s="951"/>
    </row>
    <row r="44" spans="1:13" ht="18" customHeight="1">
      <c r="A44" s="957">
        <v>3922</v>
      </c>
      <c r="B44" s="964" t="s">
        <v>517</v>
      </c>
      <c r="C44" s="1386">
        <f>SUM('3d.m.'!E13)</f>
        <v>5000</v>
      </c>
      <c r="D44" s="948">
        <f t="shared" si="0"/>
        <v>5000</v>
      </c>
      <c r="E44" s="948">
        <v>5000</v>
      </c>
      <c r="F44" s="950"/>
      <c r="G44" s="949"/>
      <c r="H44" s="949"/>
      <c r="I44" s="949"/>
      <c r="J44" s="949"/>
      <c r="K44" s="949"/>
      <c r="L44" s="949"/>
      <c r="M44" s="951"/>
    </row>
    <row r="45" spans="1:13" ht="18" customHeight="1">
      <c r="A45" s="957">
        <v>3924</v>
      </c>
      <c r="B45" s="968" t="s">
        <v>442</v>
      </c>
      <c r="C45" s="1386">
        <f>SUM('3d.m.'!E14)</f>
        <v>9000</v>
      </c>
      <c r="D45" s="948">
        <f t="shared" si="0"/>
        <v>9000</v>
      </c>
      <c r="E45" s="948"/>
      <c r="F45" s="950"/>
      <c r="G45" s="949"/>
      <c r="H45" s="949"/>
      <c r="I45" s="949"/>
      <c r="J45" s="949"/>
      <c r="K45" s="949">
        <v>9000</v>
      </c>
      <c r="L45" s="949"/>
      <c r="M45" s="951"/>
    </row>
    <row r="46" spans="1:13" ht="18" customHeight="1">
      <c r="A46" s="946">
        <v>3928</v>
      </c>
      <c r="B46" s="949" t="s">
        <v>159</v>
      </c>
      <c r="C46" s="1386">
        <f>SUM('3d.m.'!E17)</f>
        <v>163753</v>
      </c>
      <c r="D46" s="948">
        <f t="shared" si="0"/>
        <v>163753</v>
      </c>
      <c r="E46" s="948"/>
      <c r="F46" s="950"/>
      <c r="G46" s="949"/>
      <c r="H46" s="949"/>
      <c r="I46" s="949"/>
      <c r="J46" s="949"/>
      <c r="K46" s="949">
        <v>163753</v>
      </c>
      <c r="L46" s="949"/>
      <c r="M46" s="951"/>
    </row>
    <row r="47" spans="1:13" ht="18" customHeight="1">
      <c r="A47" s="946">
        <v>3929</v>
      </c>
      <c r="B47" s="949" t="s">
        <v>300</v>
      </c>
      <c r="C47" s="1386">
        <f>SUM('3d.m.'!E23)</f>
        <v>10000</v>
      </c>
      <c r="D47" s="948">
        <f t="shared" si="0"/>
        <v>10000</v>
      </c>
      <c r="E47" s="948"/>
      <c r="F47" s="950"/>
      <c r="G47" s="949"/>
      <c r="H47" s="949"/>
      <c r="I47" s="949"/>
      <c r="J47" s="949"/>
      <c r="K47" s="949">
        <v>10000</v>
      </c>
      <c r="L47" s="949"/>
      <c r="M47" s="951"/>
    </row>
    <row r="48" spans="1:13" ht="18" customHeight="1">
      <c r="A48" s="957">
        <v>3932</v>
      </c>
      <c r="B48" s="964" t="s">
        <v>196</v>
      </c>
      <c r="C48" s="1386">
        <f>SUM('3d.m.'!E27)</f>
        <v>6000</v>
      </c>
      <c r="D48" s="948">
        <f t="shared" si="0"/>
        <v>6000</v>
      </c>
      <c r="E48" s="948">
        <v>6000</v>
      </c>
      <c r="F48" s="950"/>
      <c r="G48" s="949"/>
      <c r="H48" s="949"/>
      <c r="I48" s="949"/>
      <c r="J48" s="949"/>
      <c r="K48" s="949"/>
      <c r="L48" s="949"/>
      <c r="M48" s="951"/>
    </row>
    <row r="49" spans="1:13" ht="18" customHeight="1">
      <c r="A49" s="957">
        <v>3934</v>
      </c>
      <c r="B49" s="1388" t="s">
        <v>1440</v>
      </c>
      <c r="C49" s="1386">
        <f>SUM('3d.m.'!E28)</f>
        <v>5000</v>
      </c>
      <c r="D49" s="948">
        <f t="shared" si="0"/>
        <v>5000</v>
      </c>
      <c r="E49" s="948">
        <v>5000</v>
      </c>
      <c r="F49" s="950"/>
      <c r="G49" s="949"/>
      <c r="H49" s="949"/>
      <c r="I49" s="949"/>
      <c r="J49" s="949"/>
      <c r="K49" s="949"/>
      <c r="L49" s="949"/>
      <c r="M49" s="951"/>
    </row>
    <row r="50" spans="1:13" ht="24" customHeight="1">
      <c r="A50" s="957">
        <v>3941</v>
      </c>
      <c r="B50" s="969" t="s">
        <v>747</v>
      </c>
      <c r="C50" s="1386">
        <f>SUM('3d.m.'!E31)</f>
        <v>305160</v>
      </c>
      <c r="D50" s="948">
        <f t="shared" si="0"/>
        <v>305160</v>
      </c>
      <c r="E50" s="948">
        <v>305160</v>
      </c>
      <c r="F50" s="950"/>
      <c r="G50" s="949"/>
      <c r="H50" s="949"/>
      <c r="I50" s="949"/>
      <c r="J50" s="949"/>
      <c r="K50" s="949"/>
      <c r="L50" s="949"/>
      <c r="M50" s="951"/>
    </row>
    <row r="51" spans="1:13" ht="18" customHeight="1">
      <c r="A51" s="946">
        <v>3942</v>
      </c>
      <c r="B51" s="968" t="s">
        <v>451</v>
      </c>
      <c r="C51" s="1386">
        <f>SUM('3d.m.'!E32)</f>
        <v>9000</v>
      </c>
      <c r="D51" s="948">
        <f t="shared" si="0"/>
        <v>9000</v>
      </c>
      <c r="E51" s="948"/>
      <c r="F51" s="950"/>
      <c r="G51" s="949"/>
      <c r="H51" s="949"/>
      <c r="I51" s="949"/>
      <c r="J51" s="949"/>
      <c r="K51" s="949">
        <v>9000</v>
      </c>
      <c r="L51" s="949"/>
      <c r="M51" s="951"/>
    </row>
    <row r="52" spans="1:13" ht="18" customHeight="1">
      <c r="A52" s="946">
        <v>3944</v>
      </c>
      <c r="B52" s="949" t="s">
        <v>448</v>
      </c>
      <c r="C52" s="1386">
        <f>SUM('3d.m.'!E37)</f>
        <v>57365</v>
      </c>
      <c r="D52" s="948">
        <f t="shared" si="0"/>
        <v>57365</v>
      </c>
      <c r="E52" s="948"/>
      <c r="F52" s="950"/>
      <c r="G52" s="949"/>
      <c r="H52" s="949"/>
      <c r="I52" s="949"/>
      <c r="J52" s="949"/>
      <c r="K52" s="949">
        <v>57365</v>
      </c>
      <c r="L52" s="949"/>
      <c r="M52" s="951"/>
    </row>
    <row r="53" spans="1:13" ht="18" customHeight="1">
      <c r="A53" s="946">
        <v>3962</v>
      </c>
      <c r="B53" s="949" t="s">
        <v>373</v>
      </c>
      <c r="C53" s="1386">
        <f>SUM('3d.m.'!E41)</f>
        <v>50000</v>
      </c>
      <c r="D53" s="948">
        <f t="shared" si="0"/>
        <v>50000</v>
      </c>
      <c r="E53" s="948"/>
      <c r="F53" s="950"/>
      <c r="G53" s="949"/>
      <c r="H53" s="949"/>
      <c r="I53" s="949"/>
      <c r="J53" s="949"/>
      <c r="K53" s="949">
        <v>50000</v>
      </c>
      <c r="L53" s="949"/>
      <c r="M53" s="951"/>
    </row>
    <row r="54" spans="1:13" ht="18" customHeight="1">
      <c r="A54" s="946">
        <v>3972</v>
      </c>
      <c r="B54" s="949" t="s">
        <v>452</v>
      </c>
      <c r="C54" s="1386">
        <f>SUM('3d.m.'!E43)</f>
        <v>16450</v>
      </c>
      <c r="D54" s="948">
        <f t="shared" si="0"/>
        <v>16450</v>
      </c>
      <c r="E54" s="948">
        <v>16450</v>
      </c>
      <c r="F54" s="950"/>
      <c r="G54" s="949"/>
      <c r="H54" s="949"/>
      <c r="I54" s="949"/>
      <c r="J54" s="949"/>
      <c r="K54" s="949"/>
      <c r="L54" s="949"/>
      <c r="M54" s="970"/>
    </row>
    <row r="55" spans="1:13" ht="18" customHeight="1">
      <c r="A55" s="946">
        <v>3988</v>
      </c>
      <c r="B55" s="971" t="s">
        <v>748</v>
      </c>
      <c r="C55" s="1386">
        <f>SUM('3d.m.'!E46)</f>
        <v>800</v>
      </c>
      <c r="D55" s="948">
        <f t="shared" si="0"/>
        <v>800</v>
      </c>
      <c r="E55" s="948">
        <v>800</v>
      </c>
      <c r="F55" s="950"/>
      <c r="G55" s="949"/>
      <c r="H55" s="949"/>
      <c r="I55" s="949"/>
      <c r="J55" s="949"/>
      <c r="K55" s="949"/>
      <c r="L55" s="949"/>
      <c r="M55" s="970"/>
    </row>
    <row r="56" spans="1:13" ht="18" customHeight="1">
      <c r="A56" s="946">
        <v>3989</v>
      </c>
      <c r="B56" s="971" t="s">
        <v>375</v>
      </c>
      <c r="C56" s="1386">
        <f>SUM('3d.m.'!E47)</f>
        <v>6000</v>
      </c>
      <c r="D56" s="948">
        <f t="shared" si="0"/>
        <v>6000</v>
      </c>
      <c r="E56" s="948">
        <v>6000</v>
      </c>
      <c r="F56" s="950"/>
      <c r="G56" s="949"/>
      <c r="H56" s="949"/>
      <c r="I56" s="949"/>
      <c r="J56" s="949"/>
      <c r="K56" s="949"/>
      <c r="L56" s="949"/>
      <c r="M56" s="970"/>
    </row>
    <row r="57" spans="1:13" ht="18" customHeight="1">
      <c r="A57" s="946">
        <v>3990</v>
      </c>
      <c r="B57" s="972" t="s">
        <v>323</v>
      </c>
      <c r="C57" s="1386">
        <f>SUM('3d.m.'!E48)</f>
        <v>1000</v>
      </c>
      <c r="D57" s="948">
        <f t="shared" si="0"/>
        <v>1000</v>
      </c>
      <c r="E57" s="948">
        <v>1000</v>
      </c>
      <c r="F57" s="950"/>
      <c r="G57" s="949"/>
      <c r="H57" s="949"/>
      <c r="I57" s="949"/>
      <c r="J57" s="949"/>
      <c r="K57" s="949"/>
      <c r="L57" s="949"/>
      <c r="M57" s="970"/>
    </row>
    <row r="58" spans="1:13" ht="18" customHeight="1">
      <c r="A58" s="946">
        <v>3991</v>
      </c>
      <c r="B58" s="972" t="s">
        <v>369</v>
      </c>
      <c r="C58" s="1386">
        <f>SUM('3d.m.'!E49)</f>
        <v>4820</v>
      </c>
      <c r="D58" s="948">
        <f t="shared" si="0"/>
        <v>4820</v>
      </c>
      <c r="E58" s="948">
        <v>4820</v>
      </c>
      <c r="F58" s="950"/>
      <c r="G58" s="949"/>
      <c r="H58" s="949"/>
      <c r="I58" s="949"/>
      <c r="J58" s="949"/>
      <c r="K58" s="949"/>
      <c r="L58" s="949"/>
      <c r="M58" s="970"/>
    </row>
    <row r="59" spans="1:13" ht="18" customHeight="1">
      <c r="A59" s="973">
        <v>3992</v>
      </c>
      <c r="B59" s="972" t="s">
        <v>324</v>
      </c>
      <c r="C59" s="1386">
        <f>SUM('3d.m.'!E50)</f>
        <v>1400</v>
      </c>
      <c r="D59" s="948">
        <f t="shared" si="0"/>
        <v>1400</v>
      </c>
      <c r="E59" s="948">
        <v>1400</v>
      </c>
      <c r="F59" s="950"/>
      <c r="G59" s="949"/>
      <c r="H59" s="949"/>
      <c r="I59" s="949"/>
      <c r="J59" s="949"/>
      <c r="K59" s="949"/>
      <c r="L59" s="949"/>
      <c r="M59" s="970"/>
    </row>
    <row r="60" spans="1:13" ht="18" customHeight="1">
      <c r="A60" s="946">
        <v>3993</v>
      </c>
      <c r="B60" s="972" t="s">
        <v>325</v>
      </c>
      <c r="C60" s="1386">
        <f>SUM('3d.m.'!E51)</f>
        <v>900</v>
      </c>
      <c r="D60" s="948">
        <f t="shared" si="0"/>
        <v>900</v>
      </c>
      <c r="E60" s="948">
        <v>900</v>
      </c>
      <c r="F60" s="950"/>
      <c r="G60" s="949"/>
      <c r="H60" s="949"/>
      <c r="I60" s="949"/>
      <c r="J60" s="949"/>
      <c r="K60" s="949"/>
      <c r="L60" s="949"/>
      <c r="M60" s="970"/>
    </row>
    <row r="61" spans="1:13" ht="18" customHeight="1">
      <c r="A61" s="946">
        <v>3994</v>
      </c>
      <c r="B61" s="972" t="s">
        <v>107</v>
      </c>
      <c r="C61" s="1386">
        <f>SUM('3d.m.'!E52)</f>
        <v>900</v>
      </c>
      <c r="D61" s="948">
        <f t="shared" si="0"/>
        <v>900</v>
      </c>
      <c r="E61" s="948">
        <v>900</v>
      </c>
      <c r="F61" s="950"/>
      <c r="G61" s="949"/>
      <c r="H61" s="949"/>
      <c r="I61" s="949"/>
      <c r="J61" s="949"/>
      <c r="K61" s="949"/>
      <c r="L61" s="949"/>
      <c r="M61" s="970"/>
    </row>
    <row r="62" spans="1:13" ht="18" customHeight="1">
      <c r="A62" s="946">
        <v>3995</v>
      </c>
      <c r="B62" s="972" t="s">
        <v>108</v>
      </c>
      <c r="C62" s="1386">
        <f>SUM('3d.m.'!E53)</f>
        <v>900</v>
      </c>
      <c r="D62" s="948">
        <f t="shared" si="0"/>
        <v>900</v>
      </c>
      <c r="E62" s="948">
        <v>900</v>
      </c>
      <c r="F62" s="950"/>
      <c r="G62" s="949"/>
      <c r="H62" s="949"/>
      <c r="I62" s="949"/>
      <c r="J62" s="949"/>
      <c r="K62" s="949"/>
      <c r="L62" s="949"/>
      <c r="M62" s="970"/>
    </row>
    <row r="63" spans="1:13" ht="18" customHeight="1">
      <c r="A63" s="946">
        <v>3997</v>
      </c>
      <c r="B63" s="972" t="s">
        <v>109</v>
      </c>
      <c r="C63" s="1386">
        <f>SUM('3d.m.'!E54)</f>
        <v>900</v>
      </c>
      <c r="D63" s="948">
        <f t="shared" si="0"/>
        <v>900</v>
      </c>
      <c r="E63" s="948">
        <v>900</v>
      </c>
      <c r="F63" s="950"/>
      <c r="G63" s="949"/>
      <c r="H63" s="949"/>
      <c r="I63" s="949"/>
      <c r="J63" s="949"/>
      <c r="K63" s="949"/>
      <c r="L63" s="949"/>
      <c r="M63" s="970"/>
    </row>
    <row r="64" spans="1:13" ht="18" customHeight="1">
      <c r="A64" s="946">
        <v>3998</v>
      </c>
      <c r="B64" s="972" t="s">
        <v>110</v>
      </c>
      <c r="C64" s="1386">
        <f>SUM('3d.m.'!E55)</f>
        <v>900</v>
      </c>
      <c r="D64" s="948">
        <f t="shared" si="0"/>
        <v>900</v>
      </c>
      <c r="E64" s="948">
        <v>900</v>
      </c>
      <c r="F64" s="950"/>
      <c r="G64" s="949"/>
      <c r="H64" s="949"/>
      <c r="I64" s="949"/>
      <c r="J64" s="949"/>
      <c r="K64" s="949"/>
      <c r="L64" s="949"/>
      <c r="M64" s="970"/>
    </row>
    <row r="65" spans="1:13" ht="18" customHeight="1">
      <c r="A65" s="946">
        <v>3999</v>
      </c>
      <c r="B65" s="972" t="s">
        <v>111</v>
      </c>
      <c r="C65" s="1386">
        <f>SUM('3d.m.'!E56)</f>
        <v>1000</v>
      </c>
      <c r="D65" s="948">
        <f t="shared" si="0"/>
        <v>1000</v>
      </c>
      <c r="E65" s="948">
        <v>1000</v>
      </c>
      <c r="F65" s="950"/>
      <c r="G65" s="949"/>
      <c r="H65" s="949"/>
      <c r="I65" s="949"/>
      <c r="J65" s="949"/>
      <c r="K65" s="949"/>
      <c r="L65" s="949"/>
      <c r="M65" s="970"/>
    </row>
    <row r="66" spans="1:13" ht="18" customHeight="1">
      <c r="A66" s="946">
        <v>4120</v>
      </c>
      <c r="B66" s="1426" t="s">
        <v>250</v>
      </c>
      <c r="C66" s="1386">
        <f>SUM('4.mell.'!E29)</f>
        <v>44880</v>
      </c>
      <c r="D66" s="948">
        <f t="shared" si="0"/>
        <v>44880</v>
      </c>
      <c r="E66" s="948"/>
      <c r="F66" s="950"/>
      <c r="G66" s="949"/>
      <c r="H66" s="949"/>
      <c r="I66" s="949"/>
      <c r="J66" s="949"/>
      <c r="K66" s="949">
        <v>44880</v>
      </c>
      <c r="L66" s="949"/>
      <c r="M66" s="970"/>
    </row>
    <row r="67" spans="1:13" ht="18" customHeight="1">
      <c r="A67" s="946">
        <v>4132</v>
      </c>
      <c r="B67" s="949" t="s">
        <v>128</v>
      </c>
      <c r="C67" s="1386">
        <f>SUM('4.mell.'!E46)</f>
        <v>20544</v>
      </c>
      <c r="D67" s="948">
        <f t="shared" si="0"/>
        <v>20544</v>
      </c>
      <c r="E67" s="948"/>
      <c r="F67" s="950"/>
      <c r="G67" s="949"/>
      <c r="H67" s="949"/>
      <c r="I67" s="949"/>
      <c r="J67" s="949"/>
      <c r="K67" s="949">
        <v>20544</v>
      </c>
      <c r="L67" s="949"/>
      <c r="M67" s="970"/>
    </row>
    <row r="68" spans="1:13" ht="18" customHeight="1">
      <c r="A68" s="946">
        <v>5023</v>
      </c>
      <c r="B68" s="974" t="s">
        <v>749</v>
      </c>
      <c r="C68" s="1386">
        <f>SUM('5.mell. '!E14)</f>
        <v>238491</v>
      </c>
      <c r="D68" s="948">
        <f t="shared" si="0"/>
        <v>238491</v>
      </c>
      <c r="E68" s="948"/>
      <c r="F68" s="950"/>
      <c r="G68" s="949"/>
      <c r="H68" s="949">
        <v>209034</v>
      </c>
      <c r="I68" s="949"/>
      <c r="J68" s="949"/>
      <c r="K68" s="949">
        <v>29457</v>
      </c>
      <c r="L68" s="949"/>
      <c r="M68" s="970"/>
    </row>
    <row r="69" spans="1:13" ht="18" customHeight="1">
      <c r="A69" s="946">
        <v>5024</v>
      </c>
      <c r="B69" s="974" t="s">
        <v>438</v>
      </c>
      <c r="C69" s="1386">
        <f>SUM('5.mell. '!E19)</f>
        <v>21993</v>
      </c>
      <c r="D69" s="948">
        <f t="shared" si="0"/>
        <v>21993</v>
      </c>
      <c r="E69" s="948"/>
      <c r="F69" s="950"/>
      <c r="G69" s="949"/>
      <c r="H69" s="949">
        <v>21993</v>
      </c>
      <c r="I69" s="949"/>
      <c r="J69" s="949"/>
      <c r="K69" s="949"/>
      <c r="L69" s="949"/>
      <c r="M69" s="970"/>
    </row>
    <row r="70" spans="1:13" ht="18" customHeight="1">
      <c r="A70" s="946">
        <v>5037</v>
      </c>
      <c r="B70" s="1428" t="s">
        <v>884</v>
      </c>
      <c r="C70" s="1386">
        <f>SUM('5.mell. '!E34)</f>
        <v>718</v>
      </c>
      <c r="D70" s="948">
        <f t="shared" si="0"/>
        <v>718</v>
      </c>
      <c r="E70" s="948"/>
      <c r="F70" s="950"/>
      <c r="G70" s="949"/>
      <c r="H70" s="949"/>
      <c r="I70" s="949"/>
      <c r="J70" s="949"/>
      <c r="K70" s="949">
        <v>718</v>
      </c>
      <c r="L70" s="949"/>
      <c r="M70" s="970"/>
    </row>
    <row r="71" spans="1:13" ht="18" customHeight="1">
      <c r="A71" s="946">
        <v>5044</v>
      </c>
      <c r="B71" s="974" t="s">
        <v>449</v>
      </c>
      <c r="C71" s="1386">
        <f>SUM('5.mell. '!E36)</f>
        <v>587</v>
      </c>
      <c r="D71" s="948">
        <f t="shared" si="0"/>
        <v>587</v>
      </c>
      <c r="E71" s="948"/>
      <c r="F71" s="950"/>
      <c r="G71" s="949"/>
      <c r="H71" s="949"/>
      <c r="I71" s="949"/>
      <c r="J71" s="949"/>
      <c r="K71" s="949">
        <v>587</v>
      </c>
      <c r="L71" s="949"/>
      <c r="M71" s="970"/>
    </row>
    <row r="72" spans="1:13" ht="18" customHeight="1">
      <c r="A72" s="946">
        <v>5045</v>
      </c>
      <c r="B72" s="554" t="s">
        <v>906</v>
      </c>
      <c r="C72" s="1386">
        <f>SUM('5.mell. '!E37)</f>
        <v>153</v>
      </c>
      <c r="D72" s="948">
        <f t="shared" si="0"/>
        <v>153</v>
      </c>
      <c r="E72" s="948"/>
      <c r="F72" s="950"/>
      <c r="G72" s="949"/>
      <c r="H72" s="949"/>
      <c r="I72" s="949"/>
      <c r="J72" s="949"/>
      <c r="K72" s="949">
        <v>153</v>
      </c>
      <c r="L72" s="949"/>
      <c r="M72" s="970"/>
    </row>
    <row r="73" spans="1:13" ht="18" customHeight="1">
      <c r="A73" s="946">
        <v>5046</v>
      </c>
      <c r="B73" s="554" t="s">
        <v>908</v>
      </c>
      <c r="C73" s="1386">
        <f>SUM('5.mell. '!E41)</f>
        <v>4218</v>
      </c>
      <c r="D73" s="948">
        <f t="shared" si="0"/>
        <v>4218</v>
      </c>
      <c r="E73" s="948"/>
      <c r="F73" s="950"/>
      <c r="G73" s="949"/>
      <c r="H73" s="949"/>
      <c r="I73" s="949"/>
      <c r="J73" s="949"/>
      <c r="K73" s="949">
        <v>4218</v>
      </c>
      <c r="L73" s="949"/>
      <c r="M73" s="970"/>
    </row>
    <row r="74" spans="1:13" ht="18" customHeight="1">
      <c r="A74" s="946">
        <v>5062</v>
      </c>
      <c r="B74" s="947" t="s">
        <v>750</v>
      </c>
      <c r="C74" s="1386">
        <f>SUM('5.mell. '!E47)</f>
        <v>6937</v>
      </c>
      <c r="D74" s="948">
        <f t="shared" si="0"/>
        <v>6937</v>
      </c>
      <c r="E74" s="948"/>
      <c r="F74" s="950"/>
      <c r="G74" s="949"/>
      <c r="H74" s="949"/>
      <c r="I74" s="949"/>
      <c r="J74" s="949"/>
      <c r="K74" s="949">
        <v>6937</v>
      </c>
      <c r="L74" s="949"/>
      <c r="M74" s="970"/>
    </row>
    <row r="75" spans="1:13" ht="21" customHeight="1">
      <c r="A75" s="916"/>
      <c r="B75" s="975" t="s">
        <v>157</v>
      </c>
      <c r="C75" s="934">
        <f aca="true" t="shared" si="1" ref="C75:M75">SUM(C7:C74)</f>
        <v>3749018</v>
      </c>
      <c r="D75" s="934">
        <f t="shared" si="1"/>
        <v>3749018</v>
      </c>
      <c r="E75" s="934">
        <f t="shared" si="1"/>
        <v>1006231</v>
      </c>
      <c r="F75" s="934">
        <f t="shared" si="1"/>
        <v>22667</v>
      </c>
      <c r="G75" s="934">
        <f t="shared" si="1"/>
        <v>0</v>
      </c>
      <c r="H75" s="934">
        <f t="shared" si="1"/>
        <v>231027</v>
      </c>
      <c r="I75" s="934">
        <f t="shared" si="1"/>
        <v>0</v>
      </c>
      <c r="J75" s="934">
        <f t="shared" si="1"/>
        <v>0</v>
      </c>
      <c r="K75" s="934">
        <f t="shared" si="1"/>
        <v>489093</v>
      </c>
      <c r="L75" s="934">
        <f t="shared" si="1"/>
        <v>0</v>
      </c>
      <c r="M75" s="934">
        <f t="shared" si="1"/>
        <v>2000000</v>
      </c>
    </row>
  </sheetData>
  <sheetProtection/>
  <mergeCells count="13"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</mergeCells>
  <printOptions/>
  <pageMargins left="1.1811023622047245" right="0.7874015748031497" top="0.3937007874015748" bottom="0.1968503937007874" header="0.31496062992125984" footer="0"/>
  <pageSetup firstPageNumber="71" useFirstPageNumber="1" horizontalDpi="600" verticalDpi="600" orientation="landscape" paperSize="9" scale="68" r:id="rId1"/>
  <headerFooter alignWithMargins="0">
    <oddFooter>&amp;C&amp;P. oldal</oddFooter>
  </headerFooter>
  <rowBreaks count="1" manualBreakCount="1">
    <brk id="3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773" t="s">
        <v>1294</v>
      </c>
      <c r="C3" s="1773"/>
      <c r="D3" s="1773"/>
      <c r="E3" s="1773"/>
      <c r="F3" s="1773"/>
      <c r="G3" s="1773"/>
    </row>
    <row r="4" spans="2:7" ht="17.25" customHeight="1">
      <c r="B4" s="1774" t="s">
        <v>751</v>
      </c>
      <c r="C4" s="1774"/>
      <c r="D4" s="1774"/>
      <c r="E4" s="1774"/>
      <c r="F4" s="1774"/>
      <c r="G4" s="1774"/>
    </row>
    <row r="5" spans="2:7" ht="18.75">
      <c r="B5" s="1775" t="s">
        <v>878</v>
      </c>
      <c r="C5" s="1775"/>
      <c r="D5" s="1775"/>
      <c r="E5" s="1775"/>
      <c r="F5" s="1775"/>
      <c r="G5" s="1775"/>
    </row>
    <row r="6" spans="2:6" ht="18.75">
      <c r="B6" s="976"/>
      <c r="C6" s="976"/>
      <c r="D6" s="976"/>
      <c r="E6" s="976"/>
      <c r="F6" s="976"/>
    </row>
    <row r="7" ht="12.75">
      <c r="G7" s="977" t="s">
        <v>383</v>
      </c>
    </row>
    <row r="8" spans="2:7" ht="132.75" customHeight="1">
      <c r="B8" s="978" t="s">
        <v>752</v>
      </c>
      <c r="C8" s="942" t="s">
        <v>1441</v>
      </c>
      <c r="D8" s="979" t="s">
        <v>736</v>
      </c>
      <c r="E8" s="978" t="s">
        <v>753</v>
      </c>
      <c r="F8" s="978" t="s">
        <v>754</v>
      </c>
      <c r="G8" s="942" t="s">
        <v>755</v>
      </c>
    </row>
    <row r="9" spans="2:7" ht="14.25">
      <c r="B9" s="978" t="s">
        <v>292</v>
      </c>
      <c r="C9" s="944"/>
      <c r="D9" s="980"/>
      <c r="E9" s="978"/>
      <c r="F9" s="978"/>
      <c r="G9" s="942"/>
    </row>
    <row r="10" spans="2:7" ht="23.25" customHeight="1">
      <c r="B10" s="981" t="s">
        <v>1295</v>
      </c>
      <c r="C10" s="982">
        <v>216930</v>
      </c>
      <c r="D10" s="983">
        <v>216930</v>
      </c>
      <c r="E10" s="984"/>
      <c r="F10" s="984"/>
      <c r="G10" s="954">
        <v>216930</v>
      </c>
    </row>
    <row r="11" spans="2:7" ht="18" customHeight="1">
      <c r="B11" s="984"/>
      <c r="C11" s="984"/>
      <c r="D11" s="984"/>
      <c r="E11" s="984"/>
      <c r="F11" s="984"/>
      <c r="G11" s="984"/>
    </row>
    <row r="12" spans="2:7" ht="23.25" customHeight="1">
      <c r="B12" s="985" t="s">
        <v>157</v>
      </c>
      <c r="C12" s="986">
        <f>SUM(C10:C11)</f>
        <v>216930</v>
      </c>
      <c r="D12" s="986">
        <f>SUM(D10:D11)</f>
        <v>216930</v>
      </c>
      <c r="E12" s="985"/>
      <c r="F12" s="985"/>
      <c r="G12" s="1032">
        <f>SUM(G10:G11)</f>
        <v>216930</v>
      </c>
    </row>
  </sheetData>
  <sheetProtection/>
  <mergeCells count="3">
    <mergeCell ref="B3:G3"/>
    <mergeCell ref="B4:G4"/>
    <mergeCell ref="B5:G5"/>
  </mergeCells>
  <printOptions/>
  <pageMargins left="0.3937007874015748" right="0.3937007874015748" top="0.984251968503937" bottom="0.984251968503937" header="0.5118110236220472" footer="0.5118110236220472"/>
  <pageSetup firstPageNumber="73" useFirstPageNumber="1" horizontalDpi="600" verticalDpi="600" orientation="landscape" paperSize="9" r:id="rId1"/>
  <headerFooter alignWithMargins="0">
    <oddFooter>&amp;C&amp;P. oldal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9.125" style="987" customWidth="1"/>
    <col min="2" max="2" width="31.875" style="987" customWidth="1"/>
    <col min="3" max="4" width="13.875" style="987" customWidth="1"/>
    <col min="5" max="5" width="12.875" style="987" customWidth="1"/>
    <col min="6" max="6" width="13.125" style="987" customWidth="1"/>
    <col min="7" max="7" width="13.875" style="987" customWidth="1"/>
    <col min="8" max="16384" width="9.125" style="987" customWidth="1"/>
  </cols>
  <sheetData>
    <row r="2" spans="2:7" ht="12.75">
      <c r="B2" s="1776" t="s">
        <v>1296</v>
      </c>
      <c r="C2" s="1569"/>
      <c r="D2" s="1569"/>
      <c r="E2" s="1569"/>
      <c r="F2" s="1569"/>
      <c r="G2" s="1569"/>
    </row>
    <row r="3" spans="2:7" ht="12.75">
      <c r="B3" s="1777" t="s">
        <v>757</v>
      </c>
      <c r="C3" s="1778"/>
      <c r="D3" s="1778"/>
      <c r="E3" s="1778"/>
      <c r="F3" s="1778"/>
      <c r="G3" s="1778"/>
    </row>
    <row r="4" spans="2:7" ht="12.75">
      <c r="B4" s="1778"/>
      <c r="C4" s="1778"/>
      <c r="D4" s="1778"/>
      <c r="E4" s="1778"/>
      <c r="F4" s="1778"/>
      <c r="G4" s="1778"/>
    </row>
    <row r="5" spans="2:7" ht="12.75">
      <c r="B5" s="988"/>
      <c r="C5" s="988"/>
      <c r="D5" s="988"/>
      <c r="E5" s="988"/>
      <c r="F5" s="988"/>
      <c r="G5" s="988"/>
    </row>
    <row r="6" ht="12.75">
      <c r="G6" s="989" t="s">
        <v>383</v>
      </c>
    </row>
    <row r="7" spans="2:7" ht="12.75" customHeight="1">
      <c r="B7" s="1779" t="s">
        <v>758</v>
      </c>
      <c r="C7" s="1780" t="s">
        <v>1442</v>
      </c>
      <c r="D7" s="1780" t="s">
        <v>1386</v>
      </c>
      <c r="E7" s="1781" t="s">
        <v>759</v>
      </c>
      <c r="F7" s="1781" t="s">
        <v>760</v>
      </c>
      <c r="G7" s="1781" t="s">
        <v>885</v>
      </c>
    </row>
    <row r="8" spans="2:7" ht="30.75" customHeight="1">
      <c r="B8" s="1779"/>
      <c r="C8" s="1780"/>
      <c r="D8" s="1780"/>
      <c r="E8" s="1781"/>
      <c r="F8" s="1781"/>
      <c r="G8" s="1781"/>
    </row>
    <row r="9" spans="2:7" ht="12.75" customHeight="1">
      <c r="B9" s="1782" t="s">
        <v>761</v>
      </c>
      <c r="C9" s="1783">
        <v>8605202</v>
      </c>
      <c r="D9" s="1783">
        <v>8059284</v>
      </c>
      <c r="E9" s="1783">
        <v>8059284</v>
      </c>
      <c r="F9" s="1783">
        <v>8059284</v>
      </c>
      <c r="G9" s="1783">
        <v>8059284</v>
      </c>
    </row>
    <row r="10" spans="2:7" ht="12.75" customHeight="1">
      <c r="B10" s="1782"/>
      <c r="C10" s="1783"/>
      <c r="D10" s="1783"/>
      <c r="E10" s="1783"/>
      <c r="F10" s="1783"/>
      <c r="G10" s="1783"/>
    </row>
    <row r="11" spans="2:7" ht="27" customHeight="1">
      <c r="B11" s="1782"/>
      <c r="C11" s="1783"/>
      <c r="D11" s="1783"/>
      <c r="E11" s="1783"/>
      <c r="F11" s="1783"/>
      <c r="G11" s="1783"/>
    </row>
    <row r="12" spans="2:7" ht="12.75">
      <c r="B12" s="1782" t="s">
        <v>762</v>
      </c>
      <c r="C12" s="1783">
        <v>619320</v>
      </c>
      <c r="D12" s="1783">
        <v>573000</v>
      </c>
      <c r="E12" s="1783">
        <v>573000</v>
      </c>
      <c r="F12" s="1783">
        <v>573000</v>
      </c>
      <c r="G12" s="1783">
        <v>573000</v>
      </c>
    </row>
    <row r="13" spans="2:7" ht="12.75">
      <c r="B13" s="1782"/>
      <c r="C13" s="1783"/>
      <c r="D13" s="1783"/>
      <c r="E13" s="1783"/>
      <c r="F13" s="1783"/>
      <c r="G13" s="1783"/>
    </row>
    <row r="14" spans="2:7" ht="60" customHeight="1">
      <c r="B14" s="1782"/>
      <c r="C14" s="1783"/>
      <c r="D14" s="1783"/>
      <c r="E14" s="1783"/>
      <c r="F14" s="1783"/>
      <c r="G14" s="1783"/>
    </row>
    <row r="15" spans="2:7" ht="12.75" customHeight="1">
      <c r="B15" s="1782" t="s">
        <v>763</v>
      </c>
      <c r="C15" s="1784" t="s">
        <v>764</v>
      </c>
      <c r="D15" s="1784" t="s">
        <v>764</v>
      </c>
      <c r="E15" s="1784" t="s">
        <v>764</v>
      </c>
      <c r="F15" s="1784" t="s">
        <v>764</v>
      </c>
      <c r="G15" s="1784" t="s">
        <v>764</v>
      </c>
    </row>
    <row r="16" spans="2:7" ht="12.75" customHeight="1">
      <c r="B16" s="1782"/>
      <c r="C16" s="1785"/>
      <c r="D16" s="1785"/>
      <c r="E16" s="1785"/>
      <c r="F16" s="1785"/>
      <c r="G16" s="1785"/>
    </row>
    <row r="17" spans="2:7" ht="27" customHeight="1">
      <c r="B17" s="1782"/>
      <c r="C17" s="1786"/>
      <c r="D17" s="1786"/>
      <c r="E17" s="1786"/>
      <c r="F17" s="1786"/>
      <c r="G17" s="1786"/>
    </row>
    <row r="18" spans="2:7" ht="12.75" customHeight="1">
      <c r="B18" s="1782" t="s">
        <v>765</v>
      </c>
      <c r="C18" s="1783">
        <v>1072880</v>
      </c>
      <c r="D18" s="1783">
        <v>2444000</v>
      </c>
      <c r="E18" s="1783">
        <v>2444000</v>
      </c>
      <c r="F18" s="1783">
        <v>2444000</v>
      </c>
      <c r="G18" s="1783">
        <v>2444000</v>
      </c>
    </row>
    <row r="19" spans="2:7" ht="15.75" customHeight="1">
      <c r="B19" s="1782"/>
      <c r="C19" s="1783"/>
      <c r="D19" s="1783"/>
      <c r="E19" s="1783"/>
      <c r="F19" s="1783"/>
      <c r="G19" s="1783"/>
    </row>
    <row r="20" spans="2:7" ht="43.5" customHeight="1">
      <c r="B20" s="1782"/>
      <c r="C20" s="1783"/>
      <c r="D20" s="1783"/>
      <c r="E20" s="1783"/>
      <c r="F20" s="1783"/>
      <c r="G20" s="1783"/>
    </row>
    <row r="21" spans="2:7" ht="12.75" customHeight="1">
      <c r="B21" s="1782" t="s">
        <v>766</v>
      </c>
      <c r="C21" s="1783">
        <v>312377</v>
      </c>
      <c r="D21" s="1783">
        <v>318560</v>
      </c>
      <c r="E21" s="1783">
        <v>318560</v>
      </c>
      <c r="F21" s="1783">
        <v>318560</v>
      </c>
      <c r="G21" s="1783">
        <v>318560</v>
      </c>
    </row>
    <row r="22" spans="2:7" ht="12.75" customHeight="1">
      <c r="B22" s="1782"/>
      <c r="C22" s="1783"/>
      <c r="D22" s="1783"/>
      <c r="E22" s="1783"/>
      <c r="F22" s="1783"/>
      <c r="G22" s="1783"/>
    </row>
    <row r="23" spans="2:7" ht="27" customHeight="1">
      <c r="B23" s="1782"/>
      <c r="C23" s="1783"/>
      <c r="D23" s="1783"/>
      <c r="E23" s="1783"/>
      <c r="F23" s="1783"/>
      <c r="G23" s="1783"/>
    </row>
    <row r="24" spans="2:7" ht="12.75" customHeight="1">
      <c r="B24" s="1782" t="s">
        <v>767</v>
      </c>
      <c r="C24" s="1784" t="s">
        <v>764</v>
      </c>
      <c r="D24" s="1784" t="s">
        <v>764</v>
      </c>
      <c r="E24" s="1784" t="s">
        <v>764</v>
      </c>
      <c r="F24" s="1784" t="s">
        <v>764</v>
      </c>
      <c r="G24" s="1784" t="s">
        <v>764</v>
      </c>
    </row>
    <row r="25" spans="2:7" ht="12.75" customHeight="1">
      <c r="B25" s="1782"/>
      <c r="C25" s="1785"/>
      <c r="D25" s="1785"/>
      <c r="E25" s="1785"/>
      <c r="F25" s="1785"/>
      <c r="G25" s="1785"/>
    </row>
    <row r="26" spans="2:7" ht="27" customHeight="1">
      <c r="B26" s="1782"/>
      <c r="C26" s="1786"/>
      <c r="D26" s="1786"/>
      <c r="E26" s="1786"/>
      <c r="F26" s="1786"/>
      <c r="G26" s="1786"/>
    </row>
    <row r="27" spans="2:7" ht="12.75" customHeight="1">
      <c r="B27" s="1787" t="s">
        <v>185</v>
      </c>
      <c r="C27" s="1789">
        <f>SUM(C9:C26)</f>
        <v>10609779</v>
      </c>
      <c r="D27" s="1789">
        <f>SUM(D9:D26)</f>
        <v>11394844</v>
      </c>
      <c r="E27" s="1789">
        <f>SUM(E9:E26)</f>
        <v>11394844</v>
      </c>
      <c r="F27" s="1789">
        <f>SUM(F9:F26)</f>
        <v>11394844</v>
      </c>
      <c r="G27" s="1789">
        <f>SUM(G9:G26)</f>
        <v>11394844</v>
      </c>
    </row>
    <row r="28" spans="2:7" ht="12.75" customHeight="1">
      <c r="B28" s="1787"/>
      <c r="C28" s="1789"/>
      <c r="D28" s="1789"/>
      <c r="E28" s="1789"/>
      <c r="F28" s="1789"/>
      <c r="G28" s="1789"/>
    </row>
    <row r="29" spans="2:7" ht="27.75" customHeight="1" thickBot="1">
      <c r="B29" s="1788"/>
      <c r="C29" s="1790"/>
      <c r="D29" s="1790"/>
      <c r="E29" s="1790"/>
      <c r="F29" s="1790"/>
      <c r="G29" s="1790"/>
    </row>
    <row r="30" spans="2:7" ht="21" customHeight="1" thickTop="1">
      <c r="B30" s="1791" t="s">
        <v>768</v>
      </c>
      <c r="C30" s="1792">
        <v>49603</v>
      </c>
      <c r="D30" s="1792">
        <v>49591</v>
      </c>
      <c r="E30" s="1792">
        <v>49331</v>
      </c>
      <c r="F30" s="1792">
        <v>49075</v>
      </c>
      <c r="G30" s="1792">
        <v>48812</v>
      </c>
    </row>
    <row r="31" spans="1:7" ht="18.75" customHeight="1">
      <c r="A31" s="990"/>
      <c r="B31" s="1787"/>
      <c r="C31" s="1789"/>
      <c r="D31" s="1789"/>
      <c r="E31" s="1789"/>
      <c r="F31" s="1789"/>
      <c r="G31" s="1789"/>
    </row>
    <row r="32" spans="2:7" ht="18.75" customHeight="1" thickBot="1">
      <c r="B32" s="1788"/>
      <c r="C32" s="1790"/>
      <c r="D32" s="1790"/>
      <c r="E32" s="1790"/>
      <c r="F32" s="1790"/>
      <c r="G32" s="1790"/>
    </row>
    <row r="33" ht="13.5" thickTop="1"/>
  </sheetData>
  <sheetProtection/>
  <mergeCells count="56">
    <mergeCell ref="B30:B32"/>
    <mergeCell ref="C30:C32"/>
    <mergeCell ref="D30:D32"/>
    <mergeCell ref="E30:E32"/>
    <mergeCell ref="F30:F32"/>
    <mergeCell ref="G30:G32"/>
    <mergeCell ref="B27:B29"/>
    <mergeCell ref="C27:C29"/>
    <mergeCell ref="D27:D29"/>
    <mergeCell ref="E27:E29"/>
    <mergeCell ref="F27:F29"/>
    <mergeCell ref="G27:G29"/>
    <mergeCell ref="B24:B26"/>
    <mergeCell ref="C24:C26"/>
    <mergeCell ref="D24:D26"/>
    <mergeCell ref="E24:E26"/>
    <mergeCell ref="F24:F26"/>
    <mergeCell ref="G24:G26"/>
    <mergeCell ref="B21:B23"/>
    <mergeCell ref="C21:C23"/>
    <mergeCell ref="D21:D23"/>
    <mergeCell ref="E21:E23"/>
    <mergeCell ref="F21:F23"/>
    <mergeCell ref="G21:G23"/>
    <mergeCell ref="B18:B20"/>
    <mergeCell ref="C18:C20"/>
    <mergeCell ref="D18:D20"/>
    <mergeCell ref="E18:E20"/>
    <mergeCell ref="F18:F20"/>
    <mergeCell ref="G18:G20"/>
    <mergeCell ref="B15:B17"/>
    <mergeCell ref="C15:C17"/>
    <mergeCell ref="D15:D17"/>
    <mergeCell ref="E15:E17"/>
    <mergeCell ref="F15:F17"/>
    <mergeCell ref="G15:G17"/>
    <mergeCell ref="B12:B14"/>
    <mergeCell ref="C12:C14"/>
    <mergeCell ref="D12:D14"/>
    <mergeCell ref="E12:E14"/>
    <mergeCell ref="F12:F14"/>
    <mergeCell ref="G12:G14"/>
    <mergeCell ref="B9:B11"/>
    <mergeCell ref="C9:C11"/>
    <mergeCell ref="D9:D11"/>
    <mergeCell ref="E9:E11"/>
    <mergeCell ref="F9:F11"/>
    <mergeCell ref="G9:G11"/>
    <mergeCell ref="B2:G2"/>
    <mergeCell ref="B3:G4"/>
    <mergeCell ref="B7:B8"/>
    <mergeCell ref="C7:C8"/>
    <mergeCell ref="D7:D8"/>
    <mergeCell ref="E7:E8"/>
    <mergeCell ref="F7:F8"/>
    <mergeCell ref="G7:G8"/>
  </mergeCells>
  <printOptions/>
  <pageMargins left="0.5905511811023623" right="0.7874015748031497" top="0.984251968503937" bottom="0.984251968503937" header="0.5118110236220472" footer="0.5118110236220472"/>
  <pageSetup firstPageNumber="74" useFirstPageNumber="1" horizontalDpi="600" verticalDpi="600" orientation="portrait" paperSize="9" scale="82" r:id="rId1"/>
  <headerFooter alignWithMargins="0">
    <oddFooter>&amp;C&amp;P.oldal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2:E92"/>
  <sheetViews>
    <sheetView zoomScalePageLayoutView="0" workbookViewId="0" topLeftCell="A65">
      <selection activeCell="E93" sqref="E93"/>
    </sheetView>
  </sheetViews>
  <sheetFormatPr defaultColWidth="9.00390625" defaultRowHeight="12.75"/>
  <cols>
    <col min="2" max="2" width="15.375" style="0" customWidth="1"/>
    <col min="3" max="3" width="29.125" style="0" customWidth="1"/>
    <col min="4" max="4" width="13.125" style="0" customWidth="1"/>
    <col min="5" max="5" width="13.875" style="0" customWidth="1"/>
  </cols>
  <sheetData>
    <row r="2" spans="2:5" ht="12.75">
      <c r="B2" s="1570" t="s">
        <v>1297</v>
      </c>
      <c r="C2" s="1570"/>
      <c r="D2" s="1570"/>
      <c r="E2" s="1570"/>
    </row>
    <row r="3" spans="2:5" ht="12.75">
      <c r="B3" s="1570" t="s">
        <v>1387</v>
      </c>
      <c r="C3" s="1570"/>
      <c r="D3" s="1570"/>
      <c r="E3" s="1570"/>
    </row>
    <row r="4" ht="12.75">
      <c r="E4" s="977" t="s">
        <v>383</v>
      </c>
    </row>
    <row r="5" spans="2:5" ht="12.75">
      <c r="B5" s="1794" t="s">
        <v>1298</v>
      </c>
      <c r="C5" s="1794" t="s">
        <v>170</v>
      </c>
      <c r="D5" s="1795" t="s">
        <v>1388</v>
      </c>
      <c r="E5" s="1795" t="s">
        <v>1389</v>
      </c>
    </row>
    <row r="6" spans="2:5" ht="12.75">
      <c r="B6" s="1794"/>
      <c r="C6" s="1794"/>
      <c r="D6" s="1795"/>
      <c r="E6" s="1795"/>
    </row>
    <row r="7" spans="2:5" ht="37.5" customHeight="1">
      <c r="B7" s="1389" t="s">
        <v>770</v>
      </c>
      <c r="C7" s="1390" t="s">
        <v>1299</v>
      </c>
      <c r="D7" s="983">
        <v>1030852</v>
      </c>
      <c r="E7" s="983">
        <v>2326320</v>
      </c>
    </row>
    <row r="8" spans="2:5" ht="38.25">
      <c r="B8" s="1389" t="s">
        <v>772</v>
      </c>
      <c r="C8" s="1390" t="s">
        <v>1300</v>
      </c>
      <c r="D8" s="983">
        <v>2289403</v>
      </c>
      <c r="E8" s="983">
        <v>3624327</v>
      </c>
    </row>
    <row r="9" spans="2:5" ht="51">
      <c r="B9" s="1389" t="s">
        <v>778</v>
      </c>
      <c r="C9" s="1390" t="s">
        <v>1301</v>
      </c>
      <c r="D9" s="983">
        <v>1083</v>
      </c>
      <c r="E9" s="983">
        <v>463779</v>
      </c>
    </row>
    <row r="10" spans="2:5" ht="28.5" customHeight="1">
      <c r="B10" s="1389" t="s">
        <v>1390</v>
      </c>
      <c r="C10" s="1397" t="s">
        <v>1398</v>
      </c>
      <c r="D10" s="983">
        <v>14315</v>
      </c>
      <c r="E10" s="983">
        <v>42485</v>
      </c>
    </row>
    <row r="11" spans="2:5" ht="25.5">
      <c r="B11" s="1389" t="s">
        <v>773</v>
      </c>
      <c r="C11" s="1390" t="s">
        <v>1399</v>
      </c>
      <c r="D11" s="983">
        <v>17045</v>
      </c>
      <c r="E11" s="983">
        <v>84932</v>
      </c>
    </row>
    <row r="12" spans="2:5" ht="25.5">
      <c r="B12" s="1389" t="s">
        <v>864</v>
      </c>
      <c r="C12" s="1390" t="s">
        <v>1302</v>
      </c>
      <c r="D12" s="983">
        <v>2087111</v>
      </c>
      <c r="E12" s="983">
        <v>331901</v>
      </c>
    </row>
    <row r="13" spans="2:5" ht="25.5">
      <c r="B13" s="1389" t="s">
        <v>865</v>
      </c>
      <c r="C13" s="1390" t="s">
        <v>1303</v>
      </c>
      <c r="D13" s="983">
        <v>12726160</v>
      </c>
      <c r="E13" s="983">
        <v>6398352</v>
      </c>
    </row>
    <row r="14" spans="2:5" ht="12.75">
      <c r="B14" s="1389" t="s">
        <v>774</v>
      </c>
      <c r="C14" s="1390" t="s">
        <v>1304</v>
      </c>
      <c r="D14" s="983">
        <v>660</v>
      </c>
      <c r="E14" s="983">
        <v>697100</v>
      </c>
    </row>
    <row r="15" spans="2:5" ht="12.75">
      <c r="B15" s="1389" t="s">
        <v>775</v>
      </c>
      <c r="C15" s="1390" t="s">
        <v>42</v>
      </c>
      <c r="D15" s="983"/>
      <c r="E15" s="983">
        <v>66886</v>
      </c>
    </row>
    <row r="16" spans="2:5" ht="25.5">
      <c r="B16" s="1389" t="s">
        <v>777</v>
      </c>
      <c r="C16" s="1390" t="s">
        <v>1305</v>
      </c>
      <c r="D16" s="983"/>
      <c r="E16" s="983">
        <v>697</v>
      </c>
    </row>
    <row r="17" spans="2:5" ht="25.5">
      <c r="B17" s="1389" t="s">
        <v>779</v>
      </c>
      <c r="C17" s="1390" t="s">
        <v>780</v>
      </c>
      <c r="D17" s="983"/>
      <c r="E17" s="983">
        <v>1293</v>
      </c>
    </row>
    <row r="18" spans="2:5" ht="25.5">
      <c r="B18" s="1389" t="s">
        <v>781</v>
      </c>
      <c r="C18" s="1390" t="s">
        <v>782</v>
      </c>
      <c r="D18" s="983"/>
      <c r="E18" s="983">
        <v>305160</v>
      </c>
    </row>
    <row r="19" spans="2:5" ht="25.5">
      <c r="B19" s="1389" t="s">
        <v>783</v>
      </c>
      <c r="C19" s="1390" t="s">
        <v>784</v>
      </c>
      <c r="D19" s="983"/>
      <c r="E19" s="983">
        <v>25581</v>
      </c>
    </row>
    <row r="20" spans="2:5" ht="25.5">
      <c r="B20" s="1389" t="s">
        <v>1306</v>
      </c>
      <c r="C20" s="1390" t="s">
        <v>1307</v>
      </c>
      <c r="D20" s="983"/>
      <c r="E20" s="983">
        <v>168</v>
      </c>
    </row>
    <row r="21" spans="2:5" ht="25.5">
      <c r="B21" s="1389" t="s">
        <v>785</v>
      </c>
      <c r="C21" s="1390" t="s">
        <v>1308</v>
      </c>
      <c r="D21" s="983"/>
      <c r="E21" s="983">
        <v>1139776</v>
      </c>
    </row>
    <row r="22" spans="2:5" ht="12.75">
      <c r="B22" s="1389" t="s">
        <v>1400</v>
      </c>
      <c r="C22" s="1390" t="s">
        <v>1401</v>
      </c>
      <c r="D22" s="983">
        <v>17971</v>
      </c>
      <c r="E22" s="983"/>
    </row>
    <row r="23" spans="2:5" ht="25.5">
      <c r="B23" s="1389" t="s">
        <v>786</v>
      </c>
      <c r="C23" s="1390" t="s">
        <v>787</v>
      </c>
      <c r="D23" s="983"/>
      <c r="E23" s="983">
        <v>35407</v>
      </c>
    </row>
    <row r="24" spans="2:5" ht="12.75">
      <c r="B24" s="1389" t="s">
        <v>788</v>
      </c>
      <c r="C24" s="1390" t="s">
        <v>789</v>
      </c>
      <c r="D24" s="983"/>
      <c r="E24" s="983">
        <v>1556</v>
      </c>
    </row>
    <row r="25" spans="2:5" ht="12.75">
      <c r="B25" s="1389" t="s">
        <v>790</v>
      </c>
      <c r="C25" s="1390" t="s">
        <v>1309</v>
      </c>
      <c r="D25" s="983"/>
      <c r="E25" s="983">
        <v>408304</v>
      </c>
    </row>
    <row r="26" spans="2:5" ht="25.5">
      <c r="B26" s="1389" t="s">
        <v>792</v>
      </c>
      <c r="C26" s="1390" t="s">
        <v>793</v>
      </c>
      <c r="D26" s="983">
        <v>1175568</v>
      </c>
      <c r="E26" s="983">
        <v>380950</v>
      </c>
    </row>
    <row r="27" spans="2:5" ht="25.5">
      <c r="B27" s="1389" t="s">
        <v>795</v>
      </c>
      <c r="C27" s="1178" t="s">
        <v>796</v>
      </c>
      <c r="D27" s="983"/>
      <c r="E27" s="983">
        <v>297655</v>
      </c>
    </row>
    <row r="28" spans="2:5" ht="25.5">
      <c r="B28" s="1389" t="s">
        <v>797</v>
      </c>
      <c r="C28" s="1178" t="s">
        <v>798</v>
      </c>
      <c r="D28" s="983"/>
      <c r="E28" s="983">
        <v>5793</v>
      </c>
    </row>
    <row r="29" spans="2:5" ht="25.5">
      <c r="B29" s="1389" t="s">
        <v>799</v>
      </c>
      <c r="C29" s="1178" t="s">
        <v>1310</v>
      </c>
      <c r="D29" s="983"/>
      <c r="E29" s="983">
        <v>10620</v>
      </c>
    </row>
    <row r="30" spans="2:5" ht="25.5">
      <c r="B30" s="1389" t="s">
        <v>1311</v>
      </c>
      <c r="C30" s="1178" t="s">
        <v>1312</v>
      </c>
      <c r="D30" s="983">
        <v>9</v>
      </c>
      <c r="E30" s="983">
        <v>46547</v>
      </c>
    </row>
    <row r="31" spans="2:5" ht="38.25">
      <c r="B31" s="1389" t="s">
        <v>801</v>
      </c>
      <c r="C31" s="1178" t="s">
        <v>1313</v>
      </c>
      <c r="D31" s="983"/>
      <c r="E31" s="983">
        <v>20000</v>
      </c>
    </row>
    <row r="32" spans="2:5" ht="25.5">
      <c r="B32" s="1389" t="s">
        <v>802</v>
      </c>
      <c r="C32" s="1178" t="s">
        <v>1314</v>
      </c>
      <c r="D32" s="983"/>
      <c r="E32" s="983">
        <v>9861</v>
      </c>
    </row>
    <row r="33" spans="2:5" ht="38.25">
      <c r="B33" s="1389" t="s">
        <v>803</v>
      </c>
      <c r="C33" s="1178" t="s">
        <v>1315</v>
      </c>
      <c r="D33" s="983"/>
      <c r="E33" s="983">
        <v>17110</v>
      </c>
    </row>
    <row r="34" spans="2:5" ht="25.5">
      <c r="B34" s="1389" t="s">
        <v>804</v>
      </c>
      <c r="C34" s="1178" t="s">
        <v>1316</v>
      </c>
      <c r="D34" s="983">
        <v>16499</v>
      </c>
      <c r="E34" s="983">
        <v>81572</v>
      </c>
    </row>
    <row r="35" spans="2:5" ht="12.75">
      <c r="B35" s="1389" t="s">
        <v>805</v>
      </c>
      <c r="C35" s="1178" t="s">
        <v>1317</v>
      </c>
      <c r="D35" s="983"/>
      <c r="E35" s="983">
        <v>21108</v>
      </c>
    </row>
    <row r="36" spans="2:5" ht="12.75">
      <c r="B36" s="1389" t="s">
        <v>806</v>
      </c>
      <c r="C36" s="1178" t="s">
        <v>1318</v>
      </c>
      <c r="D36" s="983">
        <v>44667</v>
      </c>
      <c r="E36" s="983">
        <v>127079</v>
      </c>
    </row>
    <row r="37" spans="2:5" ht="25.5">
      <c r="B37" s="1389" t="s">
        <v>807</v>
      </c>
      <c r="C37" s="1178" t="s">
        <v>1319</v>
      </c>
      <c r="D37" s="983">
        <v>4320</v>
      </c>
      <c r="E37" s="983">
        <v>221847</v>
      </c>
    </row>
    <row r="38" spans="2:5" ht="25.5">
      <c r="B38" s="1389" t="s">
        <v>808</v>
      </c>
      <c r="C38" s="1178" t="s">
        <v>1320</v>
      </c>
      <c r="D38" s="983">
        <v>174</v>
      </c>
      <c r="E38" s="983">
        <v>14274</v>
      </c>
    </row>
    <row r="39" spans="2:5" ht="12.75">
      <c r="B39" s="1389" t="s">
        <v>809</v>
      </c>
      <c r="C39" s="1178" t="s">
        <v>810</v>
      </c>
      <c r="D39" s="983">
        <v>735</v>
      </c>
      <c r="E39" s="983">
        <v>20051</v>
      </c>
    </row>
    <row r="40" spans="2:5" ht="25.5">
      <c r="B40" s="1389" t="s">
        <v>811</v>
      </c>
      <c r="C40" s="1178" t="s">
        <v>1321</v>
      </c>
      <c r="D40" s="983">
        <v>10</v>
      </c>
      <c r="E40" s="983">
        <v>135845</v>
      </c>
    </row>
    <row r="41" spans="2:5" ht="38.25">
      <c r="B41" s="1389" t="s">
        <v>1322</v>
      </c>
      <c r="C41" s="1178" t="s">
        <v>1323</v>
      </c>
      <c r="D41" s="983">
        <v>526</v>
      </c>
      <c r="E41" s="983">
        <v>735</v>
      </c>
    </row>
    <row r="42" spans="2:5" ht="38.25">
      <c r="B42" s="1389" t="s">
        <v>1324</v>
      </c>
      <c r="C42" s="1178" t="s">
        <v>1325</v>
      </c>
      <c r="D42" s="983">
        <v>5805</v>
      </c>
      <c r="E42" s="983">
        <v>129994</v>
      </c>
    </row>
    <row r="43" spans="2:5" ht="12.75">
      <c r="B43" s="1389" t="s">
        <v>812</v>
      </c>
      <c r="C43" s="1178" t="s">
        <v>1326</v>
      </c>
      <c r="D43" s="983"/>
      <c r="E43" s="983">
        <v>58726</v>
      </c>
    </row>
    <row r="44" spans="2:5" ht="12.75">
      <c r="B44" s="1389" t="s">
        <v>813</v>
      </c>
      <c r="C44" s="1178" t="s">
        <v>1327</v>
      </c>
      <c r="D44" s="983"/>
      <c r="E44" s="983">
        <v>39349</v>
      </c>
    </row>
    <row r="45" spans="2:5" ht="57" customHeight="1">
      <c r="B45" s="1389" t="s">
        <v>814</v>
      </c>
      <c r="C45" s="1178" t="s">
        <v>1328</v>
      </c>
      <c r="D45" s="983"/>
      <c r="E45" s="983">
        <v>4041</v>
      </c>
    </row>
    <row r="46" spans="2:5" ht="25.5">
      <c r="B46" s="1389" t="s">
        <v>815</v>
      </c>
      <c r="C46" s="1178" t="s">
        <v>272</v>
      </c>
      <c r="D46" s="983"/>
      <c r="E46" s="983">
        <v>20517</v>
      </c>
    </row>
    <row r="47" spans="2:5" ht="25.5">
      <c r="B47" s="1389" t="s">
        <v>816</v>
      </c>
      <c r="C47" s="1178" t="s">
        <v>817</v>
      </c>
      <c r="D47" s="983"/>
      <c r="E47" s="983">
        <v>91900</v>
      </c>
    </row>
    <row r="48" spans="2:5" ht="25.5">
      <c r="B48" s="1389" t="s">
        <v>818</v>
      </c>
      <c r="C48" s="1178" t="s">
        <v>881</v>
      </c>
      <c r="D48" s="983"/>
      <c r="E48" s="983">
        <v>27450</v>
      </c>
    </row>
    <row r="49" spans="2:5" ht="25.5">
      <c r="B49" s="1389" t="s">
        <v>819</v>
      </c>
      <c r="C49" s="1178" t="s">
        <v>820</v>
      </c>
      <c r="D49" s="983"/>
      <c r="E49" s="983">
        <v>22897</v>
      </c>
    </row>
    <row r="50" spans="2:5" ht="51">
      <c r="B50" s="1389" t="s">
        <v>821</v>
      </c>
      <c r="C50" s="1178" t="s">
        <v>1329</v>
      </c>
      <c r="D50" s="983"/>
      <c r="E50" s="983">
        <v>4739</v>
      </c>
    </row>
    <row r="51" spans="2:5" ht="25.5">
      <c r="B51" s="1389" t="s">
        <v>822</v>
      </c>
      <c r="C51" s="1390" t="s">
        <v>1330</v>
      </c>
      <c r="D51" s="983">
        <v>1700</v>
      </c>
      <c r="E51" s="983">
        <v>11500</v>
      </c>
    </row>
    <row r="52" spans="2:5" ht="12.75">
      <c r="B52" s="1389" t="s">
        <v>1331</v>
      </c>
      <c r="C52" s="1390" t="s">
        <v>1332</v>
      </c>
      <c r="D52" s="983">
        <v>4272</v>
      </c>
      <c r="E52" s="983">
        <v>2452</v>
      </c>
    </row>
    <row r="53" spans="2:5" ht="25.5">
      <c r="B53" s="1389" t="s">
        <v>823</v>
      </c>
      <c r="C53" s="1390" t="s">
        <v>824</v>
      </c>
      <c r="D53" s="983">
        <v>14413</v>
      </c>
      <c r="E53" s="983">
        <v>1012281</v>
      </c>
    </row>
    <row r="54" spans="2:5" ht="25.5">
      <c r="B54" s="1389" t="s">
        <v>825</v>
      </c>
      <c r="C54" s="1390" t="s">
        <v>826</v>
      </c>
      <c r="D54" s="983">
        <v>4453</v>
      </c>
      <c r="E54" s="983">
        <v>165031</v>
      </c>
    </row>
    <row r="55" spans="2:5" ht="63.75">
      <c r="B55" s="1389" t="s">
        <v>1333</v>
      </c>
      <c r="C55" s="1390" t="s">
        <v>1334</v>
      </c>
      <c r="D55" s="1391"/>
      <c r="E55" s="983">
        <v>163</v>
      </c>
    </row>
    <row r="56" spans="2:5" ht="12.75">
      <c r="B56" s="1389" t="s">
        <v>827</v>
      </c>
      <c r="C56" s="1390" t="s">
        <v>828</v>
      </c>
      <c r="D56" s="983"/>
      <c r="E56" s="983">
        <v>6162</v>
      </c>
    </row>
    <row r="57" spans="2:5" ht="25.5">
      <c r="B57" s="1389" t="s">
        <v>829</v>
      </c>
      <c r="C57" s="1390" t="s">
        <v>866</v>
      </c>
      <c r="D57" s="983">
        <v>169658</v>
      </c>
      <c r="E57" s="983">
        <v>696581</v>
      </c>
    </row>
    <row r="58" spans="2:5" ht="25.5">
      <c r="B58" s="1389" t="s">
        <v>1335</v>
      </c>
      <c r="C58" s="1390" t="s">
        <v>1336</v>
      </c>
      <c r="D58" s="983">
        <v>6918</v>
      </c>
      <c r="E58" s="983">
        <v>6928</v>
      </c>
    </row>
    <row r="59" spans="2:5" ht="12.75">
      <c r="B59" s="1389" t="s">
        <v>830</v>
      </c>
      <c r="C59" s="1390" t="s">
        <v>831</v>
      </c>
      <c r="D59" s="983"/>
      <c r="E59" s="983">
        <v>24693</v>
      </c>
    </row>
    <row r="60" spans="2:5" ht="25.5">
      <c r="B60" s="1389" t="s">
        <v>832</v>
      </c>
      <c r="C60" s="1390" t="s">
        <v>1337</v>
      </c>
      <c r="D60" s="983"/>
      <c r="E60" s="983">
        <v>3120</v>
      </c>
    </row>
    <row r="61" spans="2:5" ht="25.5">
      <c r="B61" s="1389" t="s">
        <v>833</v>
      </c>
      <c r="C61" s="1178" t="s">
        <v>834</v>
      </c>
      <c r="D61" s="983">
        <v>18</v>
      </c>
      <c r="E61" s="983">
        <v>22437</v>
      </c>
    </row>
    <row r="62" spans="2:5" ht="25.5">
      <c r="B62" s="1389" t="s">
        <v>835</v>
      </c>
      <c r="C62" s="1390" t="s">
        <v>836</v>
      </c>
      <c r="D62" s="983"/>
      <c r="E62" s="983">
        <v>5056</v>
      </c>
    </row>
    <row r="63" spans="2:5" ht="25.5">
      <c r="B63" s="1389" t="s">
        <v>837</v>
      </c>
      <c r="C63" s="1390" t="s">
        <v>838</v>
      </c>
      <c r="D63" s="983"/>
      <c r="E63" s="983">
        <v>300</v>
      </c>
    </row>
    <row r="64" spans="2:5" ht="12.75">
      <c r="B64" s="1389" t="s">
        <v>1338</v>
      </c>
      <c r="C64" s="1390" t="s">
        <v>1339</v>
      </c>
      <c r="D64" s="983">
        <v>5798</v>
      </c>
      <c r="E64" s="983">
        <v>43626</v>
      </c>
    </row>
    <row r="65" spans="2:5" ht="12.75">
      <c r="B65" s="1389" t="s">
        <v>839</v>
      </c>
      <c r="C65" s="1390" t="s">
        <v>840</v>
      </c>
      <c r="D65" s="983">
        <v>711</v>
      </c>
      <c r="E65" s="983">
        <v>84503</v>
      </c>
    </row>
    <row r="66" spans="2:5" ht="25.5">
      <c r="B66" s="1389" t="s">
        <v>841</v>
      </c>
      <c r="C66" s="1392" t="s">
        <v>842</v>
      </c>
      <c r="D66" s="983"/>
      <c r="E66" s="1391">
        <v>10751</v>
      </c>
    </row>
    <row r="67" spans="2:5" ht="12.75">
      <c r="B67" s="1389" t="s">
        <v>1340</v>
      </c>
      <c r="C67" s="1392" t="s">
        <v>1341</v>
      </c>
      <c r="D67" s="983">
        <v>778</v>
      </c>
      <c r="E67" s="1391">
        <v>65369</v>
      </c>
    </row>
    <row r="68" spans="2:5" ht="12.75">
      <c r="B68" s="1389" t="s">
        <v>1342</v>
      </c>
      <c r="C68" s="1392" t="s">
        <v>1343</v>
      </c>
      <c r="D68" s="983"/>
      <c r="E68" s="1391"/>
    </row>
    <row r="69" spans="2:5" ht="12.75">
      <c r="B69" s="1389" t="s">
        <v>843</v>
      </c>
      <c r="C69" s="1392" t="s">
        <v>844</v>
      </c>
      <c r="D69" s="983">
        <v>9276</v>
      </c>
      <c r="E69" s="1391">
        <v>507917</v>
      </c>
    </row>
    <row r="70" spans="2:5" ht="38.25">
      <c r="B70" s="1389" t="s">
        <v>845</v>
      </c>
      <c r="C70" s="1392" t="s">
        <v>1344</v>
      </c>
      <c r="D70" s="983">
        <v>11545</v>
      </c>
      <c r="E70" s="1391">
        <v>55082</v>
      </c>
    </row>
    <row r="71" spans="2:5" ht="25.5">
      <c r="B71" s="1389" t="s">
        <v>846</v>
      </c>
      <c r="C71" s="1392" t="s">
        <v>1345</v>
      </c>
      <c r="D71" s="983">
        <v>3952</v>
      </c>
      <c r="E71" s="1391">
        <v>4032</v>
      </c>
    </row>
    <row r="72" spans="2:5" ht="25.5">
      <c r="B72" s="1389" t="s">
        <v>1346</v>
      </c>
      <c r="C72" s="1392" t="s">
        <v>1402</v>
      </c>
      <c r="D72" s="983">
        <v>948</v>
      </c>
      <c r="E72" s="1391">
        <v>3015</v>
      </c>
    </row>
    <row r="73" spans="2:5" ht="25.5">
      <c r="B73" s="1389" t="s">
        <v>1347</v>
      </c>
      <c r="C73" s="1178" t="s">
        <v>1391</v>
      </c>
      <c r="D73" s="983">
        <v>16497</v>
      </c>
      <c r="E73" s="1391">
        <v>219871</v>
      </c>
    </row>
    <row r="74" spans="2:5" ht="12.75">
      <c r="B74" s="1389" t="s">
        <v>1348</v>
      </c>
      <c r="C74" s="1177" t="s">
        <v>1349</v>
      </c>
      <c r="D74" s="983">
        <v>3662</v>
      </c>
      <c r="E74" s="1391">
        <v>115320</v>
      </c>
    </row>
    <row r="75" spans="2:5" ht="25.5">
      <c r="B75" s="1389" t="s">
        <v>847</v>
      </c>
      <c r="C75" s="1178" t="s">
        <v>848</v>
      </c>
      <c r="D75" s="983"/>
      <c r="E75" s="1391">
        <v>5725</v>
      </c>
    </row>
    <row r="76" spans="2:5" ht="25.5">
      <c r="B76" s="1389" t="s">
        <v>1350</v>
      </c>
      <c r="C76" s="1178" t="s">
        <v>1351</v>
      </c>
      <c r="D76" s="983">
        <v>280000</v>
      </c>
      <c r="E76" s="1391"/>
    </row>
    <row r="77" spans="2:5" ht="12.75">
      <c r="B77" s="1389" t="s">
        <v>849</v>
      </c>
      <c r="C77" s="1392" t="s">
        <v>850</v>
      </c>
      <c r="D77" s="983"/>
      <c r="E77" s="1391">
        <v>1000</v>
      </c>
    </row>
    <row r="78" spans="2:5" ht="12.75">
      <c r="B78" s="1389" t="s">
        <v>851</v>
      </c>
      <c r="C78" s="1392" t="s">
        <v>852</v>
      </c>
      <c r="D78" s="983">
        <v>770</v>
      </c>
      <c r="E78" s="1391">
        <v>12363</v>
      </c>
    </row>
    <row r="79" spans="2:5" ht="12.75">
      <c r="B79" s="1389" t="s">
        <v>1352</v>
      </c>
      <c r="C79" s="1392" t="s">
        <v>1353</v>
      </c>
      <c r="D79" s="983">
        <v>19195</v>
      </c>
      <c r="E79" s="1391">
        <v>59722</v>
      </c>
    </row>
    <row r="80" spans="2:5" ht="12.75">
      <c r="B80" s="1389" t="s">
        <v>853</v>
      </c>
      <c r="C80" s="1392" t="s">
        <v>854</v>
      </c>
      <c r="D80" s="983">
        <v>13604</v>
      </c>
      <c r="E80" s="1391">
        <v>127767</v>
      </c>
    </row>
    <row r="81" spans="2:5" ht="25.5">
      <c r="B81" s="1389" t="s">
        <v>855</v>
      </c>
      <c r="C81" s="1392" t="s">
        <v>516</v>
      </c>
      <c r="D81" s="983"/>
      <c r="E81" s="1391">
        <v>4099</v>
      </c>
    </row>
    <row r="82" spans="2:5" ht="12.75">
      <c r="B82" s="1389" t="s">
        <v>1354</v>
      </c>
      <c r="C82" s="1392" t="s">
        <v>1355</v>
      </c>
      <c r="D82" s="983"/>
      <c r="E82" s="1391"/>
    </row>
    <row r="83" spans="2:5" ht="25.5">
      <c r="B83" s="1389" t="s">
        <v>856</v>
      </c>
      <c r="C83" s="1392" t="s">
        <v>1356</v>
      </c>
      <c r="D83" s="983"/>
      <c r="E83" s="1391">
        <v>203199</v>
      </c>
    </row>
    <row r="84" spans="2:5" ht="38.25">
      <c r="B84" s="1389" t="s">
        <v>857</v>
      </c>
      <c r="C84" s="1392" t="s">
        <v>882</v>
      </c>
      <c r="D84" s="983">
        <v>400</v>
      </c>
      <c r="E84" s="1391">
        <v>10313</v>
      </c>
    </row>
    <row r="85" spans="2:5" ht="38.25">
      <c r="B85" s="1389" t="s">
        <v>1357</v>
      </c>
      <c r="C85" s="1392" t="s">
        <v>1358</v>
      </c>
      <c r="D85" s="983"/>
      <c r="E85" s="1391">
        <v>18231</v>
      </c>
    </row>
    <row r="86" spans="2:5" ht="38.25">
      <c r="B86" s="1389" t="s">
        <v>1403</v>
      </c>
      <c r="C86" s="1392" t="s">
        <v>1404</v>
      </c>
      <c r="D86" s="983">
        <v>185</v>
      </c>
      <c r="E86" s="1391"/>
    </row>
    <row r="87" spans="2:5" ht="38.25">
      <c r="B87" s="1389" t="s">
        <v>861</v>
      </c>
      <c r="C87" s="1392" t="s">
        <v>862</v>
      </c>
      <c r="D87" s="983">
        <v>8828613</v>
      </c>
      <c r="E87" s="1391"/>
    </row>
    <row r="88" spans="2:5" ht="25.5">
      <c r="B88" s="1389" t="s">
        <v>858</v>
      </c>
      <c r="C88" s="1392" t="s">
        <v>1359</v>
      </c>
      <c r="D88" s="983">
        <v>2000000</v>
      </c>
      <c r="E88" s="1391">
        <v>2048000</v>
      </c>
    </row>
    <row r="89" spans="2:5" ht="12.75">
      <c r="B89" s="1389" t="s">
        <v>1360</v>
      </c>
      <c r="C89" s="1392" t="s">
        <v>1361</v>
      </c>
      <c r="D89" s="983"/>
      <c r="E89" s="1391"/>
    </row>
    <row r="90" spans="2:5" ht="15.75">
      <c r="B90" s="1793" t="s">
        <v>157</v>
      </c>
      <c r="C90" s="1793"/>
      <c r="D90" s="1393">
        <f>SUM(D7:D89)</f>
        <v>30830279</v>
      </c>
      <c r="E90" s="1393">
        <f>SUM(E7:E89)</f>
        <v>23321293</v>
      </c>
    </row>
    <row r="92" spans="4:5" ht="12.75">
      <c r="D92" s="59"/>
      <c r="E92" s="59"/>
    </row>
  </sheetData>
  <sheetProtection/>
  <mergeCells count="7">
    <mergeCell ref="B90:C90"/>
    <mergeCell ref="B2:E2"/>
    <mergeCell ref="B3:E3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rstPageNumber="75" useFirstPageNumber="1" horizontalDpi="600" verticalDpi="600" orientation="portrait" paperSize="9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4"/>
  <sheetViews>
    <sheetView showZeros="0" zoomScaleSheetLayoutView="100" zoomScalePageLayoutView="0" workbookViewId="0" topLeftCell="A118">
      <selection activeCell="E135" sqref="E135:E154"/>
    </sheetView>
  </sheetViews>
  <sheetFormatPr defaultColWidth="9.00390625" defaultRowHeight="12.75"/>
  <cols>
    <col min="1" max="1" width="8.00390625" style="18" customWidth="1"/>
    <col min="2" max="2" width="71.625" style="18" customWidth="1"/>
    <col min="3" max="5" width="12.125" style="18" customWidth="1"/>
    <col min="6" max="6" width="9.00390625" style="18" customWidth="1"/>
    <col min="7" max="7" width="9.125" style="18" customWidth="1"/>
    <col min="8" max="9" width="9.875" style="18" bestFit="1" customWidth="1"/>
    <col min="10" max="16384" width="9.125" style="18" customWidth="1"/>
  </cols>
  <sheetData>
    <row r="1" spans="1:6" ht="12.75">
      <c r="A1" s="1530" t="s">
        <v>286</v>
      </c>
      <c r="B1" s="1530"/>
      <c r="C1" s="1519"/>
      <c r="D1" s="1519"/>
      <c r="E1" s="1519"/>
      <c r="F1" s="1519"/>
    </row>
    <row r="2" spans="1:6" ht="12.75">
      <c r="A2" s="1530" t="s">
        <v>869</v>
      </c>
      <c r="B2" s="1530"/>
      <c r="C2" s="1519"/>
      <c r="D2" s="1519"/>
      <c r="E2" s="1519"/>
      <c r="F2" s="1519"/>
    </row>
    <row r="3" spans="1:2" ht="9" customHeight="1">
      <c r="A3" s="90"/>
      <c r="B3" s="90"/>
    </row>
    <row r="4" spans="1:6" ht="12" customHeight="1">
      <c r="A4" s="80"/>
      <c r="B4" s="79"/>
      <c r="C4" s="76"/>
      <c r="D4" s="76"/>
      <c r="E4" s="76"/>
      <c r="F4" s="76" t="s">
        <v>190</v>
      </c>
    </row>
    <row r="5" spans="1:6" s="20" customFormat="1" ht="12" customHeight="1">
      <c r="A5" s="83"/>
      <c r="B5" s="19"/>
      <c r="C5" s="1511" t="s">
        <v>899</v>
      </c>
      <c r="D5" s="1511" t="s">
        <v>929</v>
      </c>
      <c r="E5" s="1509" t="s">
        <v>1363</v>
      </c>
      <c r="F5" s="1527" t="s">
        <v>1366</v>
      </c>
    </row>
    <row r="6" spans="1:6" s="20" customFormat="1" ht="12" customHeight="1">
      <c r="A6" s="1" t="s">
        <v>198</v>
      </c>
      <c r="B6" s="1" t="s">
        <v>170</v>
      </c>
      <c r="C6" s="1531"/>
      <c r="D6" s="1531"/>
      <c r="E6" s="1533"/>
      <c r="F6" s="1528"/>
    </row>
    <row r="7" spans="1:6" s="20" customFormat="1" ht="12.75" customHeight="1" thickBot="1">
      <c r="A7" s="21"/>
      <c r="B7" s="21"/>
      <c r="C7" s="1532"/>
      <c r="D7" s="1532"/>
      <c r="E7" s="1534"/>
      <c r="F7" s="1529"/>
    </row>
    <row r="8" spans="1:6" ht="12" customHeight="1">
      <c r="A8" s="2" t="s">
        <v>171</v>
      </c>
      <c r="B8" s="3" t="s">
        <v>172</v>
      </c>
      <c r="C8" s="14" t="s">
        <v>173</v>
      </c>
      <c r="D8" s="14" t="s">
        <v>174</v>
      </c>
      <c r="E8" s="14" t="s">
        <v>175</v>
      </c>
      <c r="F8" s="14" t="s">
        <v>46</v>
      </c>
    </row>
    <row r="9" spans="1:6" ht="15" customHeight="1">
      <c r="A9" s="2"/>
      <c r="B9" s="100" t="s">
        <v>287</v>
      </c>
      <c r="C9" s="7"/>
      <c r="D9" s="7"/>
      <c r="E9" s="7"/>
      <c r="F9" s="5"/>
    </row>
    <row r="10" spans="1:6" ht="12">
      <c r="A10" s="2"/>
      <c r="B10" s="88"/>
      <c r="C10" s="298"/>
      <c r="D10" s="298"/>
      <c r="E10" s="298"/>
      <c r="F10" s="5"/>
    </row>
    <row r="11" spans="1:6" ht="12">
      <c r="A11" s="4">
        <v>1710</v>
      </c>
      <c r="B11" s="4" t="s">
        <v>335</v>
      </c>
      <c r="C11" s="301">
        <f>SUM(C12:C19)</f>
        <v>1951332</v>
      </c>
      <c r="D11" s="301">
        <f>SUM(D12:D19)</f>
        <v>2144148</v>
      </c>
      <c r="E11" s="301">
        <f>SUM(E12:E19)</f>
        <v>1904699</v>
      </c>
      <c r="F11" s="189">
        <f>SUM(E11/D11)</f>
        <v>0.8883244067107308</v>
      </c>
    </row>
    <row r="12" spans="1:6" ht="12">
      <c r="A12" s="7">
        <v>1711</v>
      </c>
      <c r="B12" s="7" t="s">
        <v>288</v>
      </c>
      <c r="C12" s="298">
        <f>SUM('3a.m.'!C53)</f>
        <v>1256708</v>
      </c>
      <c r="D12" s="298">
        <f>SUM('3a.m.'!D53)</f>
        <v>1297168</v>
      </c>
      <c r="E12" s="298">
        <f>SUM('3a.m.'!E53)</f>
        <v>1241310</v>
      </c>
      <c r="F12" s="847">
        <f aca="true" t="shared" si="0" ref="F12:F74">SUM(E12/D12)</f>
        <v>0.9569384998704871</v>
      </c>
    </row>
    <row r="13" spans="1:6" ht="12">
      <c r="A13" s="7">
        <v>1712</v>
      </c>
      <c r="B13" s="7" t="s">
        <v>112</v>
      </c>
      <c r="C13" s="298">
        <f>SUM('3a.m.'!C54)</f>
        <v>270267</v>
      </c>
      <c r="D13" s="298">
        <f>SUM('3a.m.'!D54)</f>
        <v>311148</v>
      </c>
      <c r="E13" s="298">
        <f>SUM('3a.m.'!E54)</f>
        <v>284611</v>
      </c>
      <c r="F13" s="847">
        <f t="shared" si="0"/>
        <v>0.9147126126473575</v>
      </c>
    </row>
    <row r="14" spans="1:6" ht="12">
      <c r="A14" s="7">
        <v>1713</v>
      </c>
      <c r="B14" s="7" t="s">
        <v>113</v>
      </c>
      <c r="C14" s="298">
        <f>SUM('3a.m.'!C55)</f>
        <v>326187</v>
      </c>
      <c r="D14" s="298">
        <f>SUM('3a.m.'!D55)</f>
        <v>398885</v>
      </c>
      <c r="E14" s="298">
        <f>SUM('3a.m.'!E55)</f>
        <v>296670</v>
      </c>
      <c r="F14" s="847">
        <f t="shared" si="0"/>
        <v>0.7437481981022099</v>
      </c>
    </row>
    <row r="15" spans="1:6" ht="12">
      <c r="A15" s="7">
        <v>1714</v>
      </c>
      <c r="B15" s="7" t="s">
        <v>123</v>
      </c>
      <c r="C15" s="298">
        <f>SUM('3a.m.'!C56)</f>
        <v>0</v>
      </c>
      <c r="D15" s="298">
        <f>SUM('3a.m.'!D56)</f>
        <v>0</v>
      </c>
      <c r="E15" s="298">
        <f>SUM('3a.m.'!E56)</f>
        <v>0</v>
      </c>
      <c r="F15" s="847"/>
    </row>
    <row r="16" spans="1:6" ht="12">
      <c r="A16" s="7">
        <v>1715</v>
      </c>
      <c r="B16" s="5" t="s">
        <v>305</v>
      </c>
      <c r="C16" s="298">
        <f>SUM('3a.m.'!C57)</f>
        <v>0</v>
      </c>
      <c r="D16" s="298">
        <f>SUM('3a.m.'!D57)</f>
        <v>576</v>
      </c>
      <c r="E16" s="298">
        <f>SUM('3a.m.'!E57)</f>
        <v>576</v>
      </c>
      <c r="F16" s="847">
        <f t="shared" si="0"/>
        <v>1</v>
      </c>
    </row>
    <row r="17" spans="1:6" ht="12">
      <c r="A17" s="7">
        <v>1716</v>
      </c>
      <c r="B17" s="42" t="s">
        <v>259</v>
      </c>
      <c r="C17" s="298">
        <f>SUM('3a.m.'!C61)</f>
        <v>88170</v>
      </c>
      <c r="D17" s="298">
        <f>SUM('3a.m.'!D61)</f>
        <v>126834</v>
      </c>
      <c r="E17" s="298">
        <f>SUM('3a.m.'!E61)</f>
        <v>77532</v>
      </c>
      <c r="F17" s="847">
        <f t="shared" si="0"/>
        <v>0.611287194285444</v>
      </c>
    </row>
    <row r="18" spans="1:6" ht="12">
      <c r="A18" s="7">
        <v>1717</v>
      </c>
      <c r="B18" s="43" t="s">
        <v>260</v>
      </c>
      <c r="C18" s="298">
        <f>SUM('3a.m.'!C60)</f>
        <v>0</v>
      </c>
      <c r="D18" s="298">
        <f>SUM('3a.m.'!D60)</f>
        <v>0</v>
      </c>
      <c r="E18" s="298">
        <f>SUM('3a.m.'!E60)</f>
        <v>0</v>
      </c>
      <c r="F18" s="847"/>
    </row>
    <row r="19" spans="1:6" ht="12">
      <c r="A19" s="7">
        <v>1718</v>
      </c>
      <c r="B19" s="43" t="s">
        <v>475</v>
      </c>
      <c r="C19" s="298">
        <f>SUM('3a.m.'!C62)</f>
        <v>10000</v>
      </c>
      <c r="D19" s="298">
        <f>SUM('3a.m.'!D62)</f>
        <v>9537</v>
      </c>
      <c r="E19" s="298">
        <f>SUM('3a.m.'!E62)</f>
        <v>4000</v>
      </c>
      <c r="F19" s="847">
        <f t="shared" si="0"/>
        <v>0.4194191045402118</v>
      </c>
    </row>
    <row r="20" spans="1:6" ht="12">
      <c r="A20" s="7"/>
      <c r="B20" s="7"/>
      <c r="C20" s="298"/>
      <c r="D20" s="298"/>
      <c r="E20" s="298"/>
      <c r="F20" s="189"/>
    </row>
    <row r="21" spans="1:6" ht="12.75">
      <c r="A21" s="7"/>
      <c r="B21" s="101" t="s">
        <v>327</v>
      </c>
      <c r="C21" s="298"/>
      <c r="D21" s="298"/>
      <c r="E21" s="298"/>
      <c r="F21" s="189"/>
    </row>
    <row r="22" spans="1:6" ht="6.75" customHeight="1">
      <c r="A22" s="7"/>
      <c r="B22" s="7"/>
      <c r="C22" s="298"/>
      <c r="D22" s="298"/>
      <c r="E22" s="298"/>
      <c r="F22" s="189"/>
    </row>
    <row r="23" spans="1:6" ht="12">
      <c r="A23" s="71">
        <v>1740</v>
      </c>
      <c r="B23" s="71" t="s">
        <v>81</v>
      </c>
      <c r="C23" s="302">
        <f>SUM(C24:C31)</f>
        <v>718998</v>
      </c>
      <c r="D23" s="302">
        <f>SUM(D24:D31)</f>
        <v>794325</v>
      </c>
      <c r="E23" s="302">
        <f>SUM(E24:E31)</f>
        <v>698071</v>
      </c>
      <c r="F23" s="189">
        <f t="shared" si="0"/>
        <v>0.8788228999464954</v>
      </c>
    </row>
    <row r="24" spans="1:6" ht="12">
      <c r="A24" s="7">
        <v>1741</v>
      </c>
      <c r="B24" s="7" t="s">
        <v>288</v>
      </c>
      <c r="C24" s="298">
        <f>SUM('3b.m.'!C36)</f>
        <v>394562</v>
      </c>
      <c r="D24" s="298">
        <f>SUM('3b.m.'!D36)</f>
        <v>402246</v>
      </c>
      <c r="E24" s="298">
        <f>SUM('3b.m.'!E36)</f>
        <v>374742</v>
      </c>
      <c r="F24" s="847">
        <f t="shared" si="0"/>
        <v>0.9316239316239316</v>
      </c>
    </row>
    <row r="25" spans="1:6" ht="12">
      <c r="A25" s="7">
        <v>1742</v>
      </c>
      <c r="B25" s="7" t="s">
        <v>112</v>
      </c>
      <c r="C25" s="298">
        <f>SUM('3b.m.'!C37)</f>
        <v>79961</v>
      </c>
      <c r="D25" s="298">
        <f>SUM('3b.m.'!D37)</f>
        <v>84346</v>
      </c>
      <c r="E25" s="298">
        <f>SUM('3b.m.'!E37)</f>
        <v>75867</v>
      </c>
      <c r="F25" s="847">
        <f t="shared" si="0"/>
        <v>0.8994735968510659</v>
      </c>
    </row>
    <row r="26" spans="1:6" ht="12">
      <c r="A26" s="7">
        <v>1743</v>
      </c>
      <c r="B26" s="7" t="s">
        <v>113</v>
      </c>
      <c r="C26" s="298">
        <f>SUM('3b.m.'!C38)</f>
        <v>231475</v>
      </c>
      <c r="D26" s="298">
        <f>SUM('3b.m.'!D38)</f>
        <v>287634</v>
      </c>
      <c r="E26" s="298">
        <f>SUM('3b.m.'!E38)</f>
        <v>231150</v>
      </c>
      <c r="F26" s="847">
        <f t="shared" si="0"/>
        <v>0.8036254406641774</v>
      </c>
    </row>
    <row r="27" spans="1:6" ht="12">
      <c r="A27" s="7">
        <v>1744</v>
      </c>
      <c r="B27" s="7" t="s">
        <v>123</v>
      </c>
      <c r="C27" s="298">
        <f>SUM('3b.m.'!C39)</f>
        <v>0</v>
      </c>
      <c r="D27" s="298">
        <f>SUM('3b.m.'!D39)</f>
        <v>0</v>
      </c>
      <c r="E27" s="298">
        <f>SUM('3b.m.'!E39)</f>
        <v>0</v>
      </c>
      <c r="F27" s="847"/>
    </row>
    <row r="28" spans="1:6" ht="12">
      <c r="A28" s="7">
        <v>1745</v>
      </c>
      <c r="B28" s="7" t="s">
        <v>305</v>
      </c>
      <c r="C28" s="298">
        <f>SUM('3b.m.'!C40)</f>
        <v>0</v>
      </c>
      <c r="D28" s="298">
        <f>SUM('3b.m.'!D40)</f>
        <v>79</v>
      </c>
      <c r="E28" s="298">
        <f>SUM('3b.m.'!E40)</f>
        <v>79</v>
      </c>
      <c r="F28" s="847">
        <f t="shared" si="0"/>
        <v>1</v>
      </c>
    </row>
    <row r="29" spans="1:6" ht="12">
      <c r="A29" s="7">
        <v>1746</v>
      </c>
      <c r="B29" s="7" t="s">
        <v>259</v>
      </c>
      <c r="C29" s="298">
        <f>SUM('3b.m.'!C44)</f>
        <v>13000</v>
      </c>
      <c r="D29" s="298">
        <f>SUM('3b.m.'!D44)</f>
        <v>20020</v>
      </c>
      <c r="E29" s="298">
        <f>SUM('3b.m.'!E44)</f>
        <v>16233</v>
      </c>
      <c r="F29" s="847">
        <f t="shared" si="0"/>
        <v>0.8108391608391609</v>
      </c>
    </row>
    <row r="30" spans="1:6" ht="12">
      <c r="A30" s="7">
        <v>1747</v>
      </c>
      <c r="B30" s="7" t="s">
        <v>260</v>
      </c>
      <c r="C30" s="298">
        <f>SUM('3b.m.'!C45)</f>
        <v>0</v>
      </c>
      <c r="D30" s="298">
        <f>SUM('3b.m.'!D45)</f>
        <v>0</v>
      </c>
      <c r="E30" s="298">
        <f>SUM('3b.m.'!E45)</f>
        <v>0</v>
      </c>
      <c r="F30" s="189"/>
    </row>
    <row r="31" spans="1:6" ht="12">
      <c r="A31" s="7">
        <v>1748</v>
      </c>
      <c r="B31" s="5" t="s">
        <v>340</v>
      </c>
      <c r="C31" s="298"/>
      <c r="D31" s="298"/>
      <c r="E31" s="298"/>
      <c r="F31" s="189"/>
    </row>
    <row r="32" spans="1:6" ht="7.5" customHeight="1">
      <c r="A32" s="7"/>
      <c r="B32" s="7"/>
      <c r="C32" s="298"/>
      <c r="D32" s="298"/>
      <c r="E32" s="298"/>
      <c r="F32" s="189"/>
    </row>
    <row r="33" spans="1:6" ht="12.75">
      <c r="A33" s="7"/>
      <c r="B33" s="101" t="s">
        <v>328</v>
      </c>
      <c r="C33" s="298"/>
      <c r="D33" s="298"/>
      <c r="E33" s="298"/>
      <c r="F33" s="189"/>
    </row>
    <row r="34" spans="1:6" ht="7.5" customHeight="1">
      <c r="A34" s="2"/>
      <c r="B34" s="88"/>
      <c r="C34" s="298"/>
      <c r="D34" s="298"/>
      <c r="E34" s="298"/>
      <c r="F34" s="189"/>
    </row>
    <row r="35" spans="1:6" ht="12">
      <c r="A35" s="8">
        <v>1750</v>
      </c>
      <c r="B35" s="8" t="s">
        <v>49</v>
      </c>
      <c r="C35" s="303">
        <f>SUM(C36:C44)</f>
        <v>5240332</v>
      </c>
      <c r="D35" s="303">
        <f>SUM(D36:D44)</f>
        <v>5712495</v>
      </c>
      <c r="E35" s="303">
        <f>SUM(E36:E44)</f>
        <v>4523293</v>
      </c>
      <c r="F35" s="189">
        <f t="shared" si="0"/>
        <v>0.7918244129754162</v>
      </c>
    </row>
    <row r="36" spans="1:6" ht="12">
      <c r="A36" s="7">
        <v>1751</v>
      </c>
      <c r="B36" s="7" t="s">
        <v>288</v>
      </c>
      <c r="C36" s="298">
        <f>SUM('3c.m.'!C801)</f>
        <v>191841</v>
      </c>
      <c r="D36" s="298">
        <f>SUM('3c.m.'!D801)</f>
        <v>191528</v>
      </c>
      <c r="E36" s="298">
        <f>SUM('3c.m.'!E801)</f>
        <v>171458</v>
      </c>
      <c r="F36" s="847">
        <f t="shared" si="0"/>
        <v>0.8952111440624869</v>
      </c>
    </row>
    <row r="37" spans="1:6" ht="12">
      <c r="A37" s="7">
        <v>1752</v>
      </c>
      <c r="B37" s="7" t="s">
        <v>112</v>
      </c>
      <c r="C37" s="298">
        <f>SUM('3c.m.'!C802)</f>
        <v>53003</v>
      </c>
      <c r="D37" s="298">
        <f>SUM('3c.m.'!D802)</f>
        <v>57097</v>
      </c>
      <c r="E37" s="298">
        <f>SUM('3c.m.'!E802)</f>
        <v>39136</v>
      </c>
      <c r="F37" s="847">
        <f t="shared" si="0"/>
        <v>0.6854300576212411</v>
      </c>
    </row>
    <row r="38" spans="1:6" ht="12">
      <c r="A38" s="7">
        <v>1753</v>
      </c>
      <c r="B38" s="7" t="s">
        <v>113</v>
      </c>
      <c r="C38" s="298">
        <f>SUM('3c.m.'!C803)</f>
        <v>3435419</v>
      </c>
      <c r="D38" s="298">
        <f>SUM('3c.m.'!D803)</f>
        <v>3767282</v>
      </c>
      <c r="E38" s="298">
        <f>SUM('3c.m.'!E803)</f>
        <v>3197052</v>
      </c>
      <c r="F38" s="847">
        <f t="shared" si="0"/>
        <v>0.848636231638619</v>
      </c>
    </row>
    <row r="39" spans="1:6" ht="12">
      <c r="A39" s="7">
        <v>1754</v>
      </c>
      <c r="B39" s="7" t="s">
        <v>123</v>
      </c>
      <c r="C39" s="298">
        <f>SUM('3c.m.'!C804)</f>
        <v>212460</v>
      </c>
      <c r="D39" s="298">
        <f>SUM('3c.m.'!D804)</f>
        <v>231207</v>
      </c>
      <c r="E39" s="298">
        <f>SUM('3c.m.'!E804)</f>
        <v>174124</v>
      </c>
      <c r="F39" s="847">
        <f t="shared" si="0"/>
        <v>0.7531086861556959</v>
      </c>
    </row>
    <row r="40" spans="1:6" ht="12">
      <c r="A40" s="7">
        <v>1755</v>
      </c>
      <c r="B40" s="7" t="s">
        <v>305</v>
      </c>
      <c r="C40" s="298">
        <f>SUM('3c.m.'!C805)</f>
        <v>101774</v>
      </c>
      <c r="D40" s="298">
        <f>SUM('3c.m.'!D805)</f>
        <v>125377</v>
      </c>
      <c r="E40" s="298">
        <f>SUM('3c.m.'!E805)</f>
        <v>97182</v>
      </c>
      <c r="F40" s="847">
        <f t="shared" si="0"/>
        <v>0.7751182433779721</v>
      </c>
    </row>
    <row r="41" spans="1:6" ht="12">
      <c r="A41" s="7">
        <v>1756</v>
      </c>
      <c r="B41" s="7" t="s">
        <v>259</v>
      </c>
      <c r="C41" s="298">
        <f>SUM('3c.m.'!C808)</f>
        <v>30009</v>
      </c>
      <c r="D41" s="298">
        <f>SUM('3c.m.'!D808)</f>
        <v>105623</v>
      </c>
      <c r="E41" s="298">
        <f>SUM('3c.m.'!E808)</f>
        <v>44935</v>
      </c>
      <c r="F41" s="847">
        <f t="shared" si="0"/>
        <v>0.42542817378790604</v>
      </c>
    </row>
    <row r="42" spans="1:6" ht="12">
      <c r="A42" s="5">
        <v>1757</v>
      </c>
      <c r="B42" s="5" t="s">
        <v>260</v>
      </c>
      <c r="C42" s="685">
        <f>SUM('3c.m.'!C809)</f>
        <v>0</v>
      </c>
      <c r="D42" s="685">
        <f>SUM('3c.m.'!D809)</f>
        <v>447</v>
      </c>
      <c r="E42" s="685">
        <f>SUM('3c.m.'!E809)</f>
        <v>447</v>
      </c>
      <c r="F42" s="847">
        <f t="shared" si="0"/>
        <v>1</v>
      </c>
    </row>
    <row r="43" spans="1:6" ht="12">
      <c r="A43" s="7">
        <v>1758</v>
      </c>
      <c r="B43" s="7" t="s">
        <v>476</v>
      </c>
      <c r="C43" s="685">
        <f>SUM('3c.m.'!C810)</f>
        <v>1215826</v>
      </c>
      <c r="D43" s="685">
        <f>SUM('3c.m.'!D810)</f>
        <v>1233934</v>
      </c>
      <c r="E43" s="685">
        <f>SUM('3c.m.'!E810)</f>
        <v>798959</v>
      </c>
      <c r="F43" s="847">
        <f t="shared" si="0"/>
        <v>0.6474892498302178</v>
      </c>
    </row>
    <row r="44" spans="1:6" ht="12">
      <c r="A44" s="7"/>
      <c r="B44" s="7"/>
      <c r="C44" s="685"/>
      <c r="D44" s="685"/>
      <c r="E44" s="685"/>
      <c r="F44" s="189"/>
    </row>
    <row r="45" spans="1:6" ht="12">
      <c r="A45" s="4">
        <v>1760</v>
      </c>
      <c r="B45" s="4" t="s">
        <v>338</v>
      </c>
      <c r="C45" s="301">
        <f>SUM(C46:C52)</f>
        <v>1597714</v>
      </c>
      <c r="D45" s="301">
        <f>SUM(D46:D52)</f>
        <v>1823014</v>
      </c>
      <c r="E45" s="301">
        <f>SUM(E46:E52)</f>
        <v>1406336</v>
      </c>
      <c r="F45" s="189">
        <f t="shared" si="0"/>
        <v>0.7714345583742088</v>
      </c>
    </row>
    <row r="46" spans="1:6" ht="12">
      <c r="A46" s="7">
        <v>1761</v>
      </c>
      <c r="B46" s="7" t="s">
        <v>288</v>
      </c>
      <c r="C46" s="182">
        <f>SUM('3d.m.'!C59)</f>
        <v>1300</v>
      </c>
      <c r="D46" s="182">
        <f>SUM('3d.m.'!D59)</f>
        <v>1300</v>
      </c>
      <c r="E46" s="182">
        <f>SUM('3d.m.'!E59)</f>
        <v>0</v>
      </c>
      <c r="F46" s="189">
        <f t="shared" si="0"/>
        <v>0</v>
      </c>
    </row>
    <row r="47" spans="1:6" ht="12">
      <c r="A47" s="5">
        <v>1762</v>
      </c>
      <c r="B47" s="5" t="s">
        <v>112</v>
      </c>
      <c r="C47" s="182">
        <f>SUM('3d.m.'!C60)</f>
        <v>700</v>
      </c>
      <c r="D47" s="182">
        <f>SUM('3d.m.'!D60)</f>
        <v>700</v>
      </c>
      <c r="E47" s="182">
        <f>SUM('3d.m.'!E60)</f>
        <v>0</v>
      </c>
      <c r="F47" s="189">
        <f t="shared" si="0"/>
        <v>0</v>
      </c>
    </row>
    <row r="48" spans="1:6" ht="12">
      <c r="A48" s="7">
        <v>1763</v>
      </c>
      <c r="B48" s="7" t="s">
        <v>113</v>
      </c>
      <c r="C48" s="182">
        <f>SUM('3d.m.'!C61)</f>
        <v>2000</v>
      </c>
      <c r="D48" s="182">
        <f>SUM('3d.m.'!D61)</f>
        <v>2041</v>
      </c>
      <c r="E48" s="182">
        <f>SUM('3d.m.'!E61)</f>
        <v>505</v>
      </c>
      <c r="F48" s="847">
        <f t="shared" si="0"/>
        <v>0.24742773150416464</v>
      </c>
    </row>
    <row r="49" spans="1:6" ht="12">
      <c r="A49" s="7">
        <v>1764</v>
      </c>
      <c r="B49" s="7" t="s">
        <v>305</v>
      </c>
      <c r="C49" s="182">
        <f>SUM('3d.m.'!C62)</f>
        <v>1161654</v>
      </c>
      <c r="D49" s="182">
        <f>SUM('3d.m.'!D62)</f>
        <v>1172004</v>
      </c>
      <c r="E49" s="182">
        <f>SUM('3d.m.'!E62)</f>
        <v>1162128</v>
      </c>
      <c r="F49" s="847">
        <f t="shared" si="0"/>
        <v>0.9915734075992915</v>
      </c>
    </row>
    <row r="50" spans="1:6" ht="12">
      <c r="A50" s="7">
        <v>1765</v>
      </c>
      <c r="B50" s="7" t="s">
        <v>415</v>
      </c>
      <c r="C50" s="182">
        <f>SUM('3d.m.'!C63)</f>
        <v>10000</v>
      </c>
      <c r="D50" s="182">
        <f>SUM('3d.m.'!D63)</f>
        <v>14000</v>
      </c>
      <c r="E50" s="182">
        <f>SUM('3d.m.'!E63)</f>
        <v>826</v>
      </c>
      <c r="F50" s="847">
        <f t="shared" si="0"/>
        <v>0.059</v>
      </c>
    </row>
    <row r="51" spans="1:6" ht="12">
      <c r="A51" s="7">
        <v>1766</v>
      </c>
      <c r="B51" s="7" t="s">
        <v>340</v>
      </c>
      <c r="C51" s="182">
        <f>SUM('3d.m.'!C64)</f>
        <v>422060</v>
      </c>
      <c r="D51" s="182">
        <f>SUM('3d.m.'!D64)</f>
        <v>632969</v>
      </c>
      <c r="E51" s="182">
        <f>SUM('3d.m.'!E64)</f>
        <v>242877</v>
      </c>
      <c r="F51" s="847">
        <f t="shared" si="0"/>
        <v>0.38371073464893224</v>
      </c>
    </row>
    <row r="52" spans="1:6" ht="12">
      <c r="A52" s="7"/>
      <c r="B52" s="7"/>
      <c r="C52" s="182"/>
      <c r="D52" s="182"/>
      <c r="E52" s="182"/>
      <c r="F52" s="189"/>
    </row>
    <row r="53" spans="1:6" ht="12">
      <c r="A53" s="4">
        <v>1770</v>
      </c>
      <c r="B53" s="22" t="s">
        <v>329</v>
      </c>
      <c r="C53" s="301">
        <f>SUM(C54:C60)</f>
        <v>2902162</v>
      </c>
      <c r="D53" s="301">
        <f>SUM(D54:D60)</f>
        <v>3692391</v>
      </c>
      <c r="E53" s="301">
        <f>SUM(E54:E60)</f>
        <v>1174293</v>
      </c>
      <c r="F53" s="189">
        <f t="shared" si="0"/>
        <v>0.31803051193657444</v>
      </c>
    </row>
    <row r="54" spans="1:6" ht="12">
      <c r="A54" s="69">
        <v>1771</v>
      </c>
      <c r="B54" s="7" t="s">
        <v>288</v>
      </c>
      <c r="C54" s="182">
        <f>SUM('4.mell.'!C79)</f>
        <v>0</v>
      </c>
      <c r="D54" s="182">
        <f>SUM('4.mell.'!D79)</f>
        <v>0</v>
      </c>
      <c r="E54" s="182">
        <f>SUM('4.mell.'!E79)</f>
        <v>0</v>
      </c>
      <c r="F54" s="189"/>
    </row>
    <row r="55" spans="1:6" ht="12">
      <c r="A55" s="69">
        <v>1772</v>
      </c>
      <c r="B55" s="7" t="s">
        <v>112</v>
      </c>
      <c r="C55" s="182">
        <f>SUM('4.mell.'!C80)</f>
        <v>0</v>
      </c>
      <c r="D55" s="182">
        <f>SUM('4.mell.'!D80)</f>
        <v>0</v>
      </c>
      <c r="E55" s="182">
        <f>SUM('4.mell.'!E80)</f>
        <v>0</v>
      </c>
      <c r="F55" s="189"/>
    </row>
    <row r="56" spans="1:6" ht="12">
      <c r="A56" s="7">
        <v>1773</v>
      </c>
      <c r="B56" s="7" t="s">
        <v>113</v>
      </c>
      <c r="C56" s="182">
        <f>SUM('4.mell.'!C81)</f>
        <v>0</v>
      </c>
      <c r="D56" s="182">
        <f>SUM('4.mell.'!D81)</f>
        <v>37462</v>
      </c>
      <c r="E56" s="182">
        <f>SUM('4.mell.'!E81)</f>
        <v>33900</v>
      </c>
      <c r="F56" s="847">
        <f t="shared" si="0"/>
        <v>0.9049169825423096</v>
      </c>
    </row>
    <row r="57" spans="1:6" ht="12">
      <c r="A57" s="7">
        <v>1774</v>
      </c>
      <c r="B57" s="7" t="s">
        <v>281</v>
      </c>
      <c r="C57" s="182">
        <f>SUM('4.mell.'!C82)</f>
        <v>0</v>
      </c>
      <c r="D57" s="182">
        <f>SUM('4.mell.'!D82)</f>
        <v>0</v>
      </c>
      <c r="E57" s="182">
        <f>SUM('4.mell.'!E82)</f>
        <v>0</v>
      </c>
      <c r="F57" s="847"/>
    </row>
    <row r="58" spans="1:6" ht="12">
      <c r="A58" s="7">
        <v>1775</v>
      </c>
      <c r="B58" s="7" t="s">
        <v>259</v>
      </c>
      <c r="C58" s="182">
        <f>SUM('4.mell.'!C85)</f>
        <v>0</v>
      </c>
      <c r="D58" s="182">
        <f>SUM('4.mell.'!D85)</f>
        <v>88712</v>
      </c>
      <c r="E58" s="182">
        <f>SUM('4.mell.'!E85)</f>
        <v>27313</v>
      </c>
      <c r="F58" s="847">
        <f t="shared" si="0"/>
        <v>0.307883939038687</v>
      </c>
    </row>
    <row r="59" spans="1:6" ht="12">
      <c r="A59" s="7">
        <v>1776</v>
      </c>
      <c r="B59" s="7" t="s">
        <v>260</v>
      </c>
      <c r="C59" s="304">
        <f>SUM('4.mell.'!C86)</f>
        <v>2862162</v>
      </c>
      <c r="D59" s="304">
        <f>SUM('4.mell.'!D86)</f>
        <v>3515343</v>
      </c>
      <c r="E59" s="304">
        <f>SUM('4.mell.'!E86)</f>
        <v>1092536</v>
      </c>
      <c r="F59" s="847">
        <f t="shared" si="0"/>
        <v>0.31079072511558614</v>
      </c>
    </row>
    <row r="60" spans="1:6" ht="12">
      <c r="A60" s="7">
        <v>1777</v>
      </c>
      <c r="B60" s="7" t="s">
        <v>340</v>
      </c>
      <c r="C60" s="304">
        <f>SUM('4.mell.'!C87)</f>
        <v>40000</v>
      </c>
      <c r="D60" s="304">
        <f>SUM('4.mell.'!D87)</f>
        <v>50874</v>
      </c>
      <c r="E60" s="304">
        <f>SUM('4.mell.'!E87)</f>
        <v>20544</v>
      </c>
      <c r="F60" s="847">
        <f t="shared" si="0"/>
        <v>0.40382120533081733</v>
      </c>
    </row>
    <row r="61" spans="1:6" ht="12">
      <c r="A61" s="7"/>
      <c r="B61" s="7"/>
      <c r="C61" s="298"/>
      <c r="D61" s="298"/>
      <c r="E61" s="298"/>
      <c r="F61" s="189"/>
    </row>
    <row r="62" spans="1:6" ht="12">
      <c r="A62" s="4">
        <v>1780</v>
      </c>
      <c r="B62" s="4" t="s">
        <v>330</v>
      </c>
      <c r="C62" s="301">
        <f>SUM(C63:C69)</f>
        <v>1134540</v>
      </c>
      <c r="D62" s="301">
        <f>SUM(D63:D69)</f>
        <v>1481316</v>
      </c>
      <c r="E62" s="301">
        <f>SUM(E63:E69)</f>
        <v>349316</v>
      </c>
      <c r="F62" s="189">
        <f t="shared" si="0"/>
        <v>0.23581464049534334</v>
      </c>
    </row>
    <row r="63" spans="1:6" ht="12">
      <c r="A63" s="69">
        <v>1781</v>
      </c>
      <c r="B63" s="7" t="s">
        <v>288</v>
      </c>
      <c r="C63" s="304">
        <f>SUM('5.mell. '!C51)</f>
        <v>0</v>
      </c>
      <c r="D63" s="304">
        <f>SUM('5.mell. '!D51)</f>
        <v>4720</v>
      </c>
      <c r="E63" s="304">
        <f>SUM('5.mell. '!E51)</f>
        <v>4412</v>
      </c>
      <c r="F63" s="847">
        <f t="shared" si="0"/>
        <v>0.9347457627118644</v>
      </c>
    </row>
    <row r="64" spans="1:6" ht="12">
      <c r="A64" s="69">
        <v>1782</v>
      </c>
      <c r="B64" s="7" t="s">
        <v>112</v>
      </c>
      <c r="C64" s="304">
        <f>SUM('5.mell. '!C52)</f>
        <v>0</v>
      </c>
      <c r="D64" s="304">
        <f>SUM('5.mell. '!D52)</f>
        <v>920</v>
      </c>
      <c r="E64" s="304">
        <f>SUM('5.mell. '!E52)</f>
        <v>741</v>
      </c>
      <c r="F64" s="847">
        <f t="shared" si="0"/>
        <v>0.8054347826086956</v>
      </c>
    </row>
    <row r="65" spans="1:6" ht="12">
      <c r="A65" s="7">
        <v>1783</v>
      </c>
      <c r="B65" s="7" t="s">
        <v>113</v>
      </c>
      <c r="C65" s="711">
        <f>SUM('5.mell. '!C53)</f>
        <v>0</v>
      </c>
      <c r="D65" s="711">
        <f>SUM('5.mell. '!D53)</f>
        <v>10290</v>
      </c>
      <c r="E65" s="711">
        <f>SUM('5.mell. '!E53)</f>
        <v>3690</v>
      </c>
      <c r="F65" s="847">
        <f t="shared" si="0"/>
        <v>0.358600583090379</v>
      </c>
    </row>
    <row r="66" spans="1:6" ht="12">
      <c r="A66" s="7">
        <v>1784</v>
      </c>
      <c r="B66" s="7" t="s">
        <v>281</v>
      </c>
      <c r="C66" s="711">
        <f>SUM('5.mell. '!C54)</f>
        <v>0</v>
      </c>
      <c r="D66" s="711">
        <f>SUM('5.mell. '!D54)</f>
        <v>0</v>
      </c>
      <c r="E66" s="711">
        <f>SUM('5.mell. '!E54)</f>
        <v>0</v>
      </c>
      <c r="F66" s="189"/>
    </row>
    <row r="67" spans="1:6" ht="12">
      <c r="A67" s="7">
        <v>1785</v>
      </c>
      <c r="B67" s="7" t="s">
        <v>259</v>
      </c>
      <c r="C67" s="711">
        <f>SUM('5.mell. '!C58)</f>
        <v>1134540</v>
      </c>
      <c r="D67" s="711">
        <f>SUM('5.mell. '!D58)</f>
        <v>1465386</v>
      </c>
      <c r="E67" s="711">
        <f>SUM('5.mell. '!E58)</f>
        <v>340473</v>
      </c>
      <c r="F67" s="847">
        <f t="shared" si="0"/>
        <v>0.232343559990337</v>
      </c>
    </row>
    <row r="68" spans="1:6" ht="12">
      <c r="A68" s="7">
        <v>1786</v>
      </c>
      <c r="B68" s="7" t="s">
        <v>260</v>
      </c>
      <c r="C68" s="711">
        <f>SUM('5.mell. '!C57)</f>
        <v>0</v>
      </c>
      <c r="D68" s="711">
        <f>SUM('5.mell. '!D57)</f>
        <v>0</v>
      </c>
      <c r="E68" s="711">
        <f>SUM('5.mell. '!E57)</f>
        <v>0</v>
      </c>
      <c r="F68" s="189"/>
    </row>
    <row r="69" spans="1:6" ht="12">
      <c r="A69" s="5">
        <v>1787</v>
      </c>
      <c r="B69" s="7" t="s">
        <v>340</v>
      </c>
      <c r="C69" s="182">
        <f>SUM('5.mell. '!C59)</f>
        <v>0</v>
      </c>
      <c r="D69" s="182">
        <f>SUM('5.mell. '!D59)</f>
        <v>0</v>
      </c>
      <c r="E69" s="182">
        <f>SUM('5.mell. '!E59)</f>
        <v>0</v>
      </c>
      <c r="F69" s="189"/>
    </row>
    <row r="70" spans="1:6" ht="12">
      <c r="A70" s="5"/>
      <c r="B70" s="7"/>
      <c r="C70" s="298"/>
      <c r="D70" s="1068"/>
      <c r="E70" s="1068"/>
      <c r="F70" s="189"/>
    </row>
    <row r="71" spans="1:6" ht="12">
      <c r="A71" s="70">
        <v>1790</v>
      </c>
      <c r="B71" s="127" t="s">
        <v>495</v>
      </c>
      <c r="C71" s="302">
        <f>SUM(C72:C72)</f>
        <v>18122</v>
      </c>
      <c r="D71" s="1069">
        <f>SUM(D72:D72)</f>
        <v>18123</v>
      </c>
      <c r="E71" s="1069">
        <f>SUM(E72:E72)</f>
        <v>18122</v>
      </c>
      <c r="F71" s="189">
        <f t="shared" si="0"/>
        <v>0.9999448214975446</v>
      </c>
    </row>
    <row r="72" spans="1:6" ht="12">
      <c r="A72" s="5">
        <v>1795</v>
      </c>
      <c r="B72" s="5" t="s">
        <v>400</v>
      </c>
      <c r="C72" s="304">
        <v>18122</v>
      </c>
      <c r="D72" s="1070">
        <v>18123</v>
      </c>
      <c r="E72" s="1070">
        <v>18122</v>
      </c>
      <c r="F72" s="847">
        <f t="shared" si="0"/>
        <v>0.9999448214975446</v>
      </c>
    </row>
    <row r="73" spans="1:6" s="20" customFormat="1" ht="12">
      <c r="A73" s="5"/>
      <c r="B73" s="66"/>
      <c r="C73" s="298"/>
      <c r="D73" s="1068"/>
      <c r="E73" s="1068"/>
      <c r="F73" s="189"/>
    </row>
    <row r="74" spans="1:6" s="23" customFormat="1" ht="13.5" customHeight="1">
      <c r="A74" s="4">
        <v>1801</v>
      </c>
      <c r="B74" s="8" t="s">
        <v>429</v>
      </c>
      <c r="C74" s="301">
        <v>30000</v>
      </c>
      <c r="D74" s="1071">
        <v>30004</v>
      </c>
      <c r="E74" s="1071">
        <v>22292</v>
      </c>
      <c r="F74" s="189">
        <f t="shared" si="0"/>
        <v>0.7429676043194241</v>
      </c>
    </row>
    <row r="75" spans="1:6" s="23" customFormat="1" ht="11.25" customHeight="1">
      <c r="A75" s="4"/>
      <c r="B75" s="8"/>
      <c r="C75" s="301"/>
      <c r="D75" s="1071"/>
      <c r="E75" s="1071"/>
      <c r="F75" s="189"/>
    </row>
    <row r="76" spans="1:6" s="23" customFormat="1" ht="13.5" customHeight="1">
      <c r="A76" s="4">
        <v>1802</v>
      </c>
      <c r="B76" s="8" t="s">
        <v>431</v>
      </c>
      <c r="C76" s="301"/>
      <c r="D76" s="1071">
        <v>6526</v>
      </c>
      <c r="E76" s="1071">
        <v>6526</v>
      </c>
      <c r="F76" s="189">
        <f aca="true" t="shared" si="1" ref="F76:F139">SUM(E76/D76)</f>
        <v>1</v>
      </c>
    </row>
    <row r="77" spans="1:6" s="23" customFormat="1" ht="13.5" customHeight="1">
      <c r="A77" s="4"/>
      <c r="B77" s="8"/>
      <c r="C77" s="301"/>
      <c r="D77" s="1071"/>
      <c r="E77" s="1071"/>
      <c r="F77" s="189"/>
    </row>
    <row r="78" spans="1:6" s="23" customFormat="1" ht="13.5" customHeight="1">
      <c r="A78" s="4">
        <v>1803</v>
      </c>
      <c r="B78" s="8" t="s">
        <v>474</v>
      </c>
      <c r="C78" s="301">
        <v>276138</v>
      </c>
      <c r="D78" s="1071">
        <v>276139</v>
      </c>
      <c r="E78" s="1071">
        <v>276138</v>
      </c>
      <c r="F78" s="189">
        <f t="shared" si="1"/>
        <v>0.9999963786353974</v>
      </c>
    </row>
    <row r="79" spans="1:6" s="23" customFormat="1" ht="10.5" customHeight="1">
      <c r="A79" s="4"/>
      <c r="B79" s="8"/>
      <c r="C79" s="301"/>
      <c r="D79" s="1071"/>
      <c r="E79" s="1071"/>
      <c r="F79" s="189"/>
    </row>
    <row r="80" spans="1:6" s="23" customFormat="1" ht="12">
      <c r="A80" s="4">
        <v>1804</v>
      </c>
      <c r="B80" s="8" t="s">
        <v>889</v>
      </c>
      <c r="C80" s="301">
        <v>247400</v>
      </c>
      <c r="D80" s="1071">
        <v>247400</v>
      </c>
      <c r="E80" s="1071">
        <v>113471</v>
      </c>
      <c r="F80" s="189">
        <f t="shared" si="1"/>
        <v>0.45865400161681485</v>
      </c>
    </row>
    <row r="81" spans="1:6" s="23" customFormat="1" ht="12">
      <c r="A81" s="4"/>
      <c r="B81" s="8"/>
      <c r="C81" s="305"/>
      <c r="D81" s="1072"/>
      <c r="E81" s="1072"/>
      <c r="F81" s="189"/>
    </row>
    <row r="82" spans="1:6" s="23" customFormat="1" ht="12">
      <c r="A82" s="4">
        <v>1806</v>
      </c>
      <c r="B82" s="4" t="s">
        <v>393</v>
      </c>
      <c r="C82" s="306">
        <f>SUM(C83:C83)</f>
        <v>0</v>
      </c>
      <c r="D82" s="1073">
        <f>SUM(D83:D83)</f>
        <v>34940</v>
      </c>
      <c r="E82" s="1073">
        <f>SUM(E83:E83)</f>
        <v>11364</v>
      </c>
      <c r="F82" s="189">
        <f t="shared" si="1"/>
        <v>0.325243274184316</v>
      </c>
    </row>
    <row r="83" spans="1:6" s="23" customFormat="1" ht="12">
      <c r="A83" s="19"/>
      <c r="B83" s="75" t="s">
        <v>394</v>
      </c>
      <c r="C83" s="751"/>
      <c r="D83" s="1074">
        <v>34940</v>
      </c>
      <c r="E83" s="1074">
        <v>11364</v>
      </c>
      <c r="F83" s="847">
        <f t="shared" si="1"/>
        <v>0.325243274184316</v>
      </c>
    </row>
    <row r="84" spans="1:6" s="23" customFormat="1" ht="12">
      <c r="A84" s="4"/>
      <c r="B84" s="4"/>
      <c r="C84" s="301"/>
      <c r="D84" s="1071"/>
      <c r="E84" s="1071"/>
      <c r="F84" s="189"/>
    </row>
    <row r="85" spans="1:6" s="23" customFormat="1" ht="12">
      <c r="A85" s="70">
        <v>1812</v>
      </c>
      <c r="B85" s="97" t="s">
        <v>50</v>
      </c>
      <c r="C85" s="301">
        <f>SUM('6.mell. '!C12)</f>
        <v>114162</v>
      </c>
      <c r="D85" s="301">
        <f>SUM('6.mell. '!D12)</f>
        <v>83242</v>
      </c>
      <c r="E85" s="301"/>
      <c r="F85" s="189">
        <f t="shared" si="1"/>
        <v>0</v>
      </c>
    </row>
    <row r="86" spans="1:6" s="23" customFormat="1" ht="12">
      <c r="A86" s="70">
        <v>1813</v>
      </c>
      <c r="B86" s="92" t="s">
        <v>51</v>
      </c>
      <c r="C86" s="301">
        <f>SUM('6.mell. '!C14)</f>
        <v>18500</v>
      </c>
      <c r="D86" s="301">
        <f>SUM('6.mell. '!D14)</f>
        <v>453762</v>
      </c>
      <c r="E86" s="301"/>
      <c r="F86" s="189">
        <f t="shared" si="1"/>
        <v>0</v>
      </c>
    </row>
    <row r="87" spans="1:6" s="23" customFormat="1" ht="12">
      <c r="A87" s="19">
        <v>1816</v>
      </c>
      <c r="B87" s="70" t="s">
        <v>83</v>
      </c>
      <c r="C87" s="306">
        <f>SUM(C85+C86)</f>
        <v>132662</v>
      </c>
      <c r="D87" s="306">
        <f>SUM(D85+D86)</f>
        <v>537004</v>
      </c>
      <c r="E87" s="306"/>
      <c r="F87" s="189">
        <f t="shared" si="1"/>
        <v>0</v>
      </c>
    </row>
    <row r="88" spans="1:6" ht="12">
      <c r="A88" s="5"/>
      <c r="B88" s="5"/>
      <c r="C88" s="306"/>
      <c r="D88" s="306"/>
      <c r="E88" s="306"/>
      <c r="F88" s="189"/>
    </row>
    <row r="89" spans="1:6" s="25" customFormat="1" ht="13.5" customHeight="1">
      <c r="A89" s="81"/>
      <c r="B89" s="81" t="s">
        <v>74</v>
      </c>
      <c r="C89" s="752"/>
      <c r="D89" s="752"/>
      <c r="E89" s="752"/>
      <c r="F89" s="189"/>
    </row>
    <row r="90" spans="1:6" s="20" customFormat="1" ht="12" customHeight="1">
      <c r="A90" s="5">
        <v>1821</v>
      </c>
      <c r="B90" s="7" t="s">
        <v>288</v>
      </c>
      <c r="C90" s="753">
        <f aca="true" t="shared" si="2" ref="C90:E91">SUM(C12+C24+C36+C46+C54+C63)</f>
        <v>1844411</v>
      </c>
      <c r="D90" s="753">
        <f t="shared" si="2"/>
        <v>1896962</v>
      </c>
      <c r="E90" s="753">
        <f t="shared" si="2"/>
        <v>1791922</v>
      </c>
      <c r="F90" s="847">
        <f t="shared" si="1"/>
        <v>0.9446272513629688</v>
      </c>
    </row>
    <row r="91" spans="1:6" s="20" customFormat="1" ht="12" customHeight="1">
      <c r="A91" s="5">
        <v>1822</v>
      </c>
      <c r="B91" s="7" t="s">
        <v>112</v>
      </c>
      <c r="C91" s="182">
        <f t="shared" si="2"/>
        <v>403931</v>
      </c>
      <c r="D91" s="182">
        <f t="shared" si="2"/>
        <v>454211</v>
      </c>
      <c r="E91" s="182">
        <f t="shared" si="2"/>
        <v>400355</v>
      </c>
      <c r="F91" s="847">
        <f t="shared" si="1"/>
        <v>0.8814295558672071</v>
      </c>
    </row>
    <row r="92" spans="1:6" s="20" customFormat="1" ht="12">
      <c r="A92" s="170">
        <v>1823</v>
      </c>
      <c r="B92" s="7" t="s">
        <v>113</v>
      </c>
      <c r="C92" s="182">
        <f>SUM(C14+C26+C38+C48+C56+C65+C74+C80+C76)</f>
        <v>4272481</v>
      </c>
      <c r="D92" s="182">
        <f>SUM(D14+D26+D38+D48+D56+D65+D74+D80+D76)</f>
        <v>4787524</v>
      </c>
      <c r="E92" s="182">
        <f>SUM(E14+E26+E38+E48+E56+E65+E74+E80+E76)</f>
        <v>3905256</v>
      </c>
      <c r="F92" s="847">
        <f t="shared" si="1"/>
        <v>0.8157151797045822</v>
      </c>
    </row>
    <row r="93" spans="1:6" s="20" customFormat="1" ht="12">
      <c r="A93" s="170">
        <v>1824</v>
      </c>
      <c r="B93" s="7" t="s">
        <v>123</v>
      </c>
      <c r="C93" s="716">
        <f>SUM(C15+C27+C39)</f>
        <v>212460</v>
      </c>
      <c r="D93" s="716">
        <f>SUM(D15+D27+D39)</f>
        <v>231207</v>
      </c>
      <c r="E93" s="716">
        <f>SUM(E15+E27+E39)</f>
        <v>174124</v>
      </c>
      <c r="F93" s="847">
        <f t="shared" si="1"/>
        <v>0.7531086861556959</v>
      </c>
    </row>
    <row r="94" spans="1:6" s="20" customFormat="1" ht="12">
      <c r="A94" s="5">
        <v>1825</v>
      </c>
      <c r="B94" s="7" t="s">
        <v>305</v>
      </c>
      <c r="C94" s="711">
        <f>SUM(C16+C28+C40+C49+C57+C66+C85+C86+C83+C78)</f>
        <v>1672228</v>
      </c>
      <c r="D94" s="711">
        <f>SUM(D16+D28+D40+D49+D57+D66+D85+D86+D83+D78)</f>
        <v>2146119</v>
      </c>
      <c r="E94" s="711">
        <f>SUM(E16+E28+E40+E49+E57+E66+E85+E86+E83+E78)</f>
        <v>1547467</v>
      </c>
      <c r="F94" s="847">
        <f t="shared" si="1"/>
        <v>0.721053678756863</v>
      </c>
    </row>
    <row r="95" spans="1:6" s="20" customFormat="1" ht="12.75" thickBot="1">
      <c r="A95" s="96"/>
      <c r="B95" s="192" t="s">
        <v>89</v>
      </c>
      <c r="C95" s="275">
        <f>SUM(C87)</f>
        <v>132662</v>
      </c>
      <c r="D95" s="275">
        <f>SUM(D87)</f>
        <v>537004</v>
      </c>
      <c r="E95" s="275">
        <f>SUM(E87)</f>
        <v>0</v>
      </c>
      <c r="F95" s="846">
        <f t="shared" si="1"/>
        <v>0</v>
      </c>
    </row>
    <row r="96" spans="1:6" s="20" customFormat="1" ht="17.25" customHeight="1" thickBot="1">
      <c r="A96" s="180">
        <v>1820</v>
      </c>
      <c r="B96" s="180" t="s">
        <v>64</v>
      </c>
      <c r="C96" s="180">
        <f>SUM(C90:C95)-C95</f>
        <v>8405511</v>
      </c>
      <c r="D96" s="164">
        <f>SUM(D90:D95)-D95</f>
        <v>9516023</v>
      </c>
      <c r="E96" s="164">
        <f>SUM(E90:E95)-E95</f>
        <v>7819124</v>
      </c>
      <c r="F96" s="1042">
        <f t="shared" si="1"/>
        <v>0.8216798130899852</v>
      </c>
    </row>
    <row r="97" spans="1:6" s="20" customFormat="1" ht="12">
      <c r="A97" s="71"/>
      <c r="B97" s="71"/>
      <c r="C97" s="71"/>
      <c r="D97" s="71"/>
      <c r="E97" s="71"/>
      <c r="F97" s="832"/>
    </row>
    <row r="98" spans="1:6" s="20" customFormat="1" ht="12">
      <c r="A98" s="5"/>
      <c r="B98" s="97" t="s">
        <v>75</v>
      </c>
      <c r="C98" s="70"/>
      <c r="D98" s="70"/>
      <c r="E98" s="70"/>
      <c r="F98" s="189"/>
    </row>
    <row r="99" spans="1:6" s="20" customFormat="1" ht="12">
      <c r="A99" s="5">
        <v>1831</v>
      </c>
      <c r="B99" s="7" t="s">
        <v>259</v>
      </c>
      <c r="C99" s="6">
        <f>SUM(C17+C29+C41+C58+C67+C50)</f>
        <v>1275719</v>
      </c>
      <c r="D99" s="6">
        <f>SUM(D17+D29+D41+D58+D67+D50)</f>
        <v>1820575</v>
      </c>
      <c r="E99" s="6">
        <f>SUM(E17+E29+E41+E58+E67+E50)</f>
        <v>507312</v>
      </c>
      <c r="F99" s="847">
        <f t="shared" si="1"/>
        <v>0.27865482059239527</v>
      </c>
    </row>
    <row r="100" spans="1:6" s="20" customFormat="1" ht="12">
      <c r="A100" s="5">
        <v>1832</v>
      </c>
      <c r="B100" s="7" t="s">
        <v>260</v>
      </c>
      <c r="C100" s="6">
        <f>SUM(C18+C42+C30+C59+C68)</f>
        <v>2862162</v>
      </c>
      <c r="D100" s="6">
        <f>SUM(D18+D42+D30+D59+D68)</f>
        <v>3515790</v>
      </c>
      <c r="E100" s="6">
        <f>SUM(E18+E42+E30+E59+E68)</f>
        <v>1092983</v>
      </c>
      <c r="F100" s="847">
        <f t="shared" si="1"/>
        <v>0.3108783516649174</v>
      </c>
    </row>
    <row r="101" spans="1:6" s="20" customFormat="1" ht="12.75" thickBot="1">
      <c r="A101" s="5">
        <v>1833</v>
      </c>
      <c r="B101" s="7" t="s">
        <v>340</v>
      </c>
      <c r="C101" s="5">
        <f>SUM(C43+C60+C51+C69+C71+C19)</f>
        <v>1706008</v>
      </c>
      <c r="D101" s="5">
        <f>SUM(D43+D60+D51+D69+D71+D19)</f>
        <v>1945437</v>
      </c>
      <c r="E101" s="5">
        <f>SUM(E43+E60+E51+E69+E71+E19)</f>
        <v>1084502</v>
      </c>
      <c r="F101" s="848">
        <f t="shared" si="1"/>
        <v>0.5574593266191606</v>
      </c>
    </row>
    <row r="102" spans="1:6" s="20" customFormat="1" ht="18.75" customHeight="1" thickBot="1">
      <c r="A102" s="164">
        <v>1830</v>
      </c>
      <c r="B102" s="164" t="s">
        <v>76</v>
      </c>
      <c r="C102" s="179">
        <f>SUM(C99:C101)</f>
        <v>5843889</v>
      </c>
      <c r="D102" s="179">
        <f>SUM(D99:D101)</f>
        <v>7281802</v>
      </c>
      <c r="E102" s="179">
        <f>SUM(E99:E101)</f>
        <v>2684797</v>
      </c>
      <c r="F102" s="1042">
        <f t="shared" si="1"/>
        <v>0.36869953343966233</v>
      </c>
    </row>
    <row r="103" spans="1:6" s="20" customFormat="1" ht="12">
      <c r="A103" s="71"/>
      <c r="B103" s="69"/>
      <c r="C103" s="69"/>
      <c r="D103" s="69"/>
      <c r="E103" s="69"/>
      <c r="F103" s="832"/>
    </row>
    <row r="104" spans="1:6" s="20" customFormat="1" ht="12">
      <c r="A104" s="75">
        <v>1843</v>
      </c>
      <c r="B104" s="122" t="s">
        <v>496</v>
      </c>
      <c r="C104" s="706">
        <v>55360</v>
      </c>
      <c r="D104" s="302">
        <v>87184</v>
      </c>
      <c r="E104" s="302">
        <v>44400</v>
      </c>
      <c r="F104" s="189">
        <f t="shared" si="1"/>
        <v>0.5092677555514773</v>
      </c>
    </row>
    <row r="105" spans="1:6" s="20" customFormat="1" ht="12">
      <c r="A105" s="75">
        <v>1844</v>
      </c>
      <c r="B105" s="122" t="s">
        <v>504</v>
      </c>
      <c r="C105" s="706">
        <v>2000000</v>
      </c>
      <c r="D105" s="706">
        <v>2000000</v>
      </c>
      <c r="E105" s="706">
        <v>2000000</v>
      </c>
      <c r="F105" s="189">
        <f t="shared" si="1"/>
        <v>1</v>
      </c>
    </row>
    <row r="106" spans="1:6" s="20" customFormat="1" ht="12">
      <c r="A106" s="70">
        <v>1845</v>
      </c>
      <c r="B106" s="127" t="s">
        <v>507</v>
      </c>
      <c r="C106" s="71">
        <f>SUM(C107:C110)</f>
        <v>6578909</v>
      </c>
      <c r="D106" s="71">
        <f>SUM(D107:D110)</f>
        <v>6714043</v>
      </c>
      <c r="E106" s="71">
        <f>SUM(E107:E110)</f>
        <v>6398273</v>
      </c>
      <c r="F106" s="189">
        <f t="shared" si="1"/>
        <v>0.9529687254013715</v>
      </c>
    </row>
    <row r="107" spans="1:6" s="20" customFormat="1" ht="12">
      <c r="A107" s="75">
        <v>1846</v>
      </c>
      <c r="B107" s="69" t="s">
        <v>388</v>
      </c>
      <c r="C107" s="69">
        <f>SUM('2.mell'!C630)</f>
        <v>3589088</v>
      </c>
      <c r="D107" s="69">
        <f>SUM('2.mell'!D630)</f>
        <v>3783851</v>
      </c>
      <c r="E107" s="69">
        <v>3537875</v>
      </c>
      <c r="F107" s="847">
        <f t="shared" si="1"/>
        <v>0.9349932119420136</v>
      </c>
    </row>
    <row r="108" spans="1:6" s="20" customFormat="1" ht="12">
      <c r="A108" s="75">
        <v>1847</v>
      </c>
      <c r="B108" s="75" t="s">
        <v>389</v>
      </c>
      <c r="C108" s="69">
        <f>SUM('2.mell'!C631)</f>
        <v>389568</v>
      </c>
      <c r="D108" s="69">
        <f>SUM('2.mell'!D631)</f>
        <v>396950</v>
      </c>
      <c r="E108" s="69">
        <v>361080</v>
      </c>
      <c r="F108" s="847">
        <f t="shared" si="1"/>
        <v>0.9096359743040685</v>
      </c>
    </row>
    <row r="109" spans="1:6" s="20" customFormat="1" ht="12">
      <c r="A109" s="75">
        <v>1848</v>
      </c>
      <c r="B109" s="69" t="s">
        <v>77</v>
      </c>
      <c r="C109" s="69">
        <f>SUM('3b.m.'!C31)</f>
        <v>698998</v>
      </c>
      <c r="D109" s="69">
        <f>SUM('3b.m.'!D31)</f>
        <v>719379</v>
      </c>
      <c r="E109" s="69">
        <v>691865</v>
      </c>
      <c r="F109" s="847">
        <f t="shared" si="1"/>
        <v>0.9617531231798537</v>
      </c>
    </row>
    <row r="110" spans="1:6" s="20" customFormat="1" ht="12.75" thickBot="1">
      <c r="A110" s="163">
        <v>1849</v>
      </c>
      <c r="B110" s="69" t="s">
        <v>367</v>
      </c>
      <c r="C110" s="704">
        <v>1901255</v>
      </c>
      <c r="D110" s="704">
        <v>1813863</v>
      </c>
      <c r="E110" s="704">
        <v>1807453</v>
      </c>
      <c r="F110" s="848">
        <f t="shared" si="1"/>
        <v>0.9964661057643273</v>
      </c>
    </row>
    <row r="111" spans="1:6" s="20" customFormat="1" ht="18.75" customHeight="1" thickBot="1">
      <c r="A111" s="179">
        <v>1840</v>
      </c>
      <c r="B111" s="164" t="s">
        <v>66</v>
      </c>
      <c r="C111" s="705">
        <f>SUM(C106+C104+C105)</f>
        <v>8634269</v>
      </c>
      <c r="D111" s="705">
        <f>SUM(D106+D104+D105)</f>
        <v>8801227</v>
      </c>
      <c r="E111" s="705">
        <f>SUM(E106+E104+E105)</f>
        <v>8442673</v>
      </c>
      <c r="F111" s="1042">
        <f t="shared" si="1"/>
        <v>0.959260907598452</v>
      </c>
    </row>
    <row r="112" spans="1:6" s="20" customFormat="1" ht="12">
      <c r="A112" s="183"/>
      <c r="B112" s="183"/>
      <c r="C112" s="706"/>
      <c r="D112" s="706"/>
      <c r="E112" s="706"/>
      <c r="F112" s="832"/>
    </row>
    <row r="113" spans="1:6" s="20" customFormat="1" ht="12.75" thickBot="1">
      <c r="A113" s="69">
        <v>1851</v>
      </c>
      <c r="B113" s="126" t="s">
        <v>497</v>
      </c>
      <c r="C113" s="1000">
        <v>48000</v>
      </c>
      <c r="D113" s="1067">
        <v>48000</v>
      </c>
      <c r="E113" s="1067">
        <v>48000</v>
      </c>
      <c r="F113" s="848">
        <f t="shared" si="1"/>
        <v>1</v>
      </c>
    </row>
    <row r="114" spans="1:6" s="20" customFormat="1" ht="18.75" customHeight="1" thickBot="1">
      <c r="A114" s="179">
        <v>1865</v>
      </c>
      <c r="B114" s="164" t="s">
        <v>68</v>
      </c>
      <c r="C114" s="707">
        <f>SUM(C113)</f>
        <v>48000</v>
      </c>
      <c r="D114" s="707">
        <f>SUM(D113)</f>
        <v>48000</v>
      </c>
      <c r="E114" s="707">
        <f>SUM(E113)</f>
        <v>48000</v>
      </c>
      <c r="F114" s="831">
        <f t="shared" si="1"/>
        <v>1</v>
      </c>
    </row>
    <row r="115" spans="1:6" s="20" customFormat="1" ht="18.75" customHeight="1" thickBot="1">
      <c r="A115" s="179"/>
      <c r="B115" s="221"/>
      <c r="C115" s="707"/>
      <c r="D115" s="707"/>
      <c r="E115" s="707"/>
      <c r="F115" s="831"/>
    </row>
    <row r="116" spans="1:6" s="20" customFormat="1" ht="18" customHeight="1" thickBot="1">
      <c r="A116" s="94">
        <v>1870</v>
      </c>
      <c r="B116" s="162" t="s">
        <v>78</v>
      </c>
      <c r="C116" s="708">
        <f>SUM(C114+C111+C102+C96)</f>
        <v>22931669</v>
      </c>
      <c r="D116" s="708">
        <f>SUM(D114+D111+D102+D96)</f>
        <v>25647052</v>
      </c>
      <c r="E116" s="708">
        <f>SUM(E114+E111+E102+E96)</f>
        <v>18994594</v>
      </c>
      <c r="F116" s="831">
        <f t="shared" si="1"/>
        <v>0.7406151007141094</v>
      </c>
    </row>
    <row r="117" spans="1:6" ht="7.5" customHeight="1">
      <c r="A117" s="8"/>
      <c r="B117" s="61"/>
      <c r="C117" s="709"/>
      <c r="D117" s="709"/>
      <c r="E117" s="709"/>
      <c r="F117" s="832"/>
    </row>
    <row r="118" spans="1:6" s="28" customFormat="1" ht="12" customHeight="1">
      <c r="A118" s="15"/>
      <c r="B118" s="27" t="s">
        <v>386</v>
      </c>
      <c r="C118" s="710"/>
      <c r="D118" s="710"/>
      <c r="E118" s="710"/>
      <c r="F118" s="189"/>
    </row>
    <row r="119" spans="1:6" s="28" customFormat="1" ht="9" customHeight="1">
      <c r="A119" s="15"/>
      <c r="B119" s="27"/>
      <c r="C119" s="710"/>
      <c r="D119" s="710"/>
      <c r="E119" s="710"/>
      <c r="F119" s="189"/>
    </row>
    <row r="120" spans="1:6" s="28" customFormat="1" ht="12" customHeight="1">
      <c r="A120" s="15"/>
      <c r="B120" s="81" t="s">
        <v>74</v>
      </c>
      <c r="C120" s="710"/>
      <c r="D120" s="710"/>
      <c r="E120" s="710"/>
      <c r="F120" s="189"/>
    </row>
    <row r="121" spans="1:6" s="20" customFormat="1" ht="12">
      <c r="A121" s="5">
        <v>1911</v>
      </c>
      <c r="B121" s="7" t="s">
        <v>288</v>
      </c>
      <c r="C121" s="711">
        <f>SUM('2.mell'!C636)</f>
        <v>2238973</v>
      </c>
      <c r="D121" s="711">
        <f>SUM('2.mell'!D636)</f>
        <v>2303984</v>
      </c>
      <c r="E121" s="711">
        <f>SUM('2.mell'!E636)</f>
        <v>2251723</v>
      </c>
      <c r="F121" s="847">
        <f t="shared" si="1"/>
        <v>0.9773171167855332</v>
      </c>
    </row>
    <row r="122" spans="1:6" s="20" customFormat="1" ht="12">
      <c r="A122" s="5">
        <v>1912</v>
      </c>
      <c r="B122" s="7" t="s">
        <v>112</v>
      </c>
      <c r="C122" s="711">
        <f>SUM('2.mell'!C637)</f>
        <v>485229</v>
      </c>
      <c r="D122" s="711">
        <f>SUM('2.mell'!D637)</f>
        <v>503618</v>
      </c>
      <c r="E122" s="711">
        <f>SUM('2.mell'!E637)</f>
        <v>484034</v>
      </c>
      <c r="F122" s="847">
        <f t="shared" si="1"/>
        <v>0.9611133835565846</v>
      </c>
    </row>
    <row r="123" spans="1:6" s="20" customFormat="1" ht="12">
      <c r="A123" s="5">
        <v>1913</v>
      </c>
      <c r="B123" s="5" t="s">
        <v>113</v>
      </c>
      <c r="C123" s="711">
        <f>SUM('2.mell'!C638)</f>
        <v>1533500</v>
      </c>
      <c r="D123" s="711">
        <f>SUM('2.mell'!D638)</f>
        <v>1737573</v>
      </c>
      <c r="E123" s="711">
        <f>SUM('2.mell'!E638)</f>
        <v>1507389</v>
      </c>
      <c r="F123" s="847">
        <f t="shared" si="1"/>
        <v>0.867525565832342</v>
      </c>
    </row>
    <row r="124" spans="1:6" s="26" customFormat="1" ht="12">
      <c r="A124" s="75">
        <v>1915</v>
      </c>
      <c r="B124" s="7" t="s">
        <v>256</v>
      </c>
      <c r="C124" s="711">
        <f>SUM('2.mell'!C639)</f>
        <v>600</v>
      </c>
      <c r="D124" s="711">
        <f>SUM('2.mell'!D639)</f>
        <v>600</v>
      </c>
      <c r="E124" s="711">
        <f>SUM('2.mell'!E639)</f>
        <v>288</v>
      </c>
      <c r="F124" s="847">
        <f t="shared" si="1"/>
        <v>0.48</v>
      </c>
    </row>
    <row r="125" spans="1:6" s="20" customFormat="1" ht="12">
      <c r="A125" s="5">
        <v>1916</v>
      </c>
      <c r="B125" s="7" t="s">
        <v>305</v>
      </c>
      <c r="C125" s="711">
        <f>SUM('2.mell'!C640)</f>
        <v>0</v>
      </c>
      <c r="D125" s="711">
        <f>SUM('2.mell'!D640)</f>
        <v>76</v>
      </c>
      <c r="E125" s="711">
        <f>SUM('2.mell'!E640)</f>
        <v>74</v>
      </c>
      <c r="F125" s="847">
        <f t="shared" si="1"/>
        <v>0.9736842105263158</v>
      </c>
    </row>
    <row r="126" spans="1:6" s="20" customFormat="1" ht="12">
      <c r="A126" s="70">
        <v>1910</v>
      </c>
      <c r="B126" s="71" t="s">
        <v>64</v>
      </c>
      <c r="C126" s="712">
        <f>SUM(C121:C125)</f>
        <v>4258302</v>
      </c>
      <c r="D126" s="712">
        <f>SUM(D121:D125)</f>
        <v>4545851</v>
      </c>
      <c r="E126" s="712">
        <f>SUM(E121:E125)</f>
        <v>4243508</v>
      </c>
      <c r="F126" s="189">
        <f t="shared" si="1"/>
        <v>0.9334903409724604</v>
      </c>
    </row>
    <row r="127" spans="1:6" s="20" customFormat="1" ht="12">
      <c r="A127" s="5"/>
      <c r="B127" s="92" t="s">
        <v>75</v>
      </c>
      <c r="C127" s="712"/>
      <c r="D127" s="712"/>
      <c r="E127" s="712"/>
      <c r="F127" s="189"/>
    </row>
    <row r="128" spans="1:6" s="20" customFormat="1" ht="12">
      <c r="A128" s="5">
        <v>1921</v>
      </c>
      <c r="B128" s="7" t="s">
        <v>259</v>
      </c>
      <c r="C128" s="711">
        <f>SUM('2.mell'!C642)</f>
        <v>63531</v>
      </c>
      <c r="D128" s="711">
        <f>SUM('2.mell'!D642)</f>
        <v>96429</v>
      </c>
      <c r="E128" s="711">
        <f>SUM('2.mell'!E642)</f>
        <v>83191</v>
      </c>
      <c r="F128" s="847">
        <f t="shared" si="1"/>
        <v>0.8627176471808273</v>
      </c>
    </row>
    <row r="129" spans="1:6" s="20" customFormat="1" ht="12">
      <c r="A129" s="5">
        <v>1922</v>
      </c>
      <c r="B129" s="7" t="s">
        <v>260</v>
      </c>
      <c r="C129" s="711">
        <f>SUM('2.mell'!C643)</f>
        <v>0</v>
      </c>
      <c r="D129" s="711">
        <f>SUM('2.mell'!D643)</f>
        <v>0</v>
      </c>
      <c r="E129" s="711">
        <f>SUM('2.mell'!E643)</f>
        <v>0</v>
      </c>
      <c r="F129" s="189"/>
    </row>
    <row r="130" spans="1:6" s="20" customFormat="1" ht="12">
      <c r="A130" s="5">
        <v>1923</v>
      </c>
      <c r="B130" s="7" t="s">
        <v>340</v>
      </c>
      <c r="C130" s="711">
        <f>SUM('2.mell'!C644)</f>
        <v>0</v>
      </c>
      <c r="D130" s="711">
        <f>SUM('2.mell'!D644)</f>
        <v>0</v>
      </c>
      <c r="E130" s="711">
        <f>SUM('2.mell'!E644)</f>
        <v>0</v>
      </c>
      <c r="F130" s="189"/>
    </row>
    <row r="131" spans="1:6" s="20" customFormat="1" ht="12.75" thickBot="1">
      <c r="A131" s="93">
        <v>1920</v>
      </c>
      <c r="B131" s="93" t="s">
        <v>70</v>
      </c>
      <c r="C131" s="713">
        <f>SUM(C128:C130)</f>
        <v>63531</v>
      </c>
      <c r="D131" s="713">
        <f>SUM(D128:D130)</f>
        <v>96429</v>
      </c>
      <c r="E131" s="713">
        <f>SUM(E128:E130)</f>
        <v>83191</v>
      </c>
      <c r="F131" s="846">
        <f t="shared" si="1"/>
        <v>0.8627176471808273</v>
      </c>
    </row>
    <row r="132" spans="1:6" s="20" customFormat="1" ht="16.5" customHeight="1" thickBot="1">
      <c r="A132" s="94"/>
      <c r="B132" s="164"/>
      <c r="C132" s="708"/>
      <c r="D132" s="708"/>
      <c r="E132" s="708"/>
      <c r="F132" s="831"/>
    </row>
    <row r="133" spans="1:6" s="30" customFormat="1" ht="13.5" thickBot="1">
      <c r="A133" s="29">
        <v>1940</v>
      </c>
      <c r="B133" s="95" t="s">
        <v>387</v>
      </c>
      <c r="C133" s="754">
        <f>SUM(C126+C131)</f>
        <v>4321833</v>
      </c>
      <c r="D133" s="754">
        <f>SUM(D126+D131)</f>
        <v>4642280</v>
      </c>
      <c r="E133" s="754">
        <f>SUM(E126+E131)</f>
        <v>4326699</v>
      </c>
      <c r="F133" s="831">
        <f t="shared" si="1"/>
        <v>0.9320202572873674</v>
      </c>
    </row>
    <row r="134" spans="1:6" s="30" customFormat="1" ht="12.75">
      <c r="A134" s="91"/>
      <c r="B134" s="196"/>
      <c r="C134" s="714"/>
      <c r="D134" s="714"/>
      <c r="E134" s="714"/>
      <c r="F134" s="832"/>
    </row>
    <row r="135" spans="1:6" ht="14.25" customHeight="1">
      <c r="A135" s="15"/>
      <c r="B135" s="15" t="s">
        <v>370</v>
      </c>
      <c r="C135" s="715"/>
      <c r="D135" s="715"/>
      <c r="E135" s="750"/>
      <c r="F135" s="189"/>
    </row>
    <row r="136" spans="1:6" ht="14.25" customHeight="1">
      <c r="A136" s="15"/>
      <c r="B136" s="81" t="s">
        <v>74</v>
      </c>
      <c r="C136" s="710"/>
      <c r="D136" s="710"/>
      <c r="E136" s="1490"/>
      <c r="F136" s="189"/>
    </row>
    <row r="137" spans="1:6" ht="12">
      <c r="A137" s="5">
        <v>1951</v>
      </c>
      <c r="B137" s="7" t="s">
        <v>164</v>
      </c>
      <c r="C137" s="685">
        <f aca="true" t="shared" si="3" ref="C137:D139">SUM(C90+C121)</f>
        <v>4083384</v>
      </c>
      <c r="D137" s="685">
        <f t="shared" si="3"/>
        <v>4200946</v>
      </c>
      <c r="E137" s="298">
        <f>SUM(E90+E121)</f>
        <v>4043645</v>
      </c>
      <c r="F137" s="847">
        <f t="shared" si="1"/>
        <v>0.9625558148093311</v>
      </c>
    </row>
    <row r="138" spans="1:6" ht="12">
      <c r="A138" s="5">
        <v>1952</v>
      </c>
      <c r="B138" s="7" t="s">
        <v>319</v>
      </c>
      <c r="C138" s="685">
        <f t="shared" si="3"/>
        <v>889160</v>
      </c>
      <c r="D138" s="685">
        <f t="shared" si="3"/>
        <v>957829</v>
      </c>
      <c r="E138" s="298">
        <f>SUM(E91+E122)</f>
        <v>884389</v>
      </c>
      <c r="F138" s="847">
        <f t="shared" si="1"/>
        <v>0.9233266063149059</v>
      </c>
    </row>
    <row r="139" spans="1:6" ht="12">
      <c r="A139" s="5">
        <v>1953</v>
      </c>
      <c r="B139" s="7" t="s">
        <v>320</v>
      </c>
      <c r="C139" s="685">
        <f t="shared" si="3"/>
        <v>5805981</v>
      </c>
      <c r="D139" s="685">
        <f t="shared" si="3"/>
        <v>6525097</v>
      </c>
      <c r="E139" s="298">
        <f>SUM(E92+E123)</f>
        <v>5412645</v>
      </c>
      <c r="F139" s="847">
        <f t="shared" si="1"/>
        <v>0.8295118064911525</v>
      </c>
    </row>
    <row r="140" spans="1:6" ht="12">
      <c r="A140" s="5">
        <v>1954</v>
      </c>
      <c r="B140" s="7" t="s">
        <v>169</v>
      </c>
      <c r="C140" s="685">
        <f>SUM(C124+C93)</f>
        <v>213060</v>
      </c>
      <c r="D140" s="685">
        <f>SUM(D124+D93)</f>
        <v>231807</v>
      </c>
      <c r="E140" s="298">
        <f>SUM(E124+E93)</f>
        <v>174412</v>
      </c>
      <c r="F140" s="847">
        <f aca="true" t="shared" si="4" ref="F140:F154">SUM(E140/D140)</f>
        <v>0.7524017825173528</v>
      </c>
    </row>
    <row r="141" spans="1:6" ht="12.75" thickBot="1">
      <c r="A141" s="5">
        <v>1955</v>
      </c>
      <c r="B141" s="7" t="s">
        <v>102</v>
      </c>
      <c r="C141" s="7">
        <f>SUM(C94+C125)</f>
        <v>1672228</v>
      </c>
      <c r="D141" s="7">
        <f>SUM(D94+D125)</f>
        <v>2146195</v>
      </c>
      <c r="E141" s="298">
        <f>SUM(E94+E125)</f>
        <v>1547541</v>
      </c>
      <c r="F141" s="848">
        <f t="shared" si="4"/>
        <v>0.7210626247847935</v>
      </c>
    </row>
    <row r="142" spans="1:6" ht="18" customHeight="1" thickBot="1">
      <c r="A142" s="164">
        <v>1950</v>
      </c>
      <c r="B142" s="164" t="s">
        <v>64</v>
      </c>
      <c r="C142" s="164">
        <f>SUM(C137:C141)</f>
        <v>12663813</v>
      </c>
      <c r="D142" s="164">
        <f>SUM(D137:D141)</f>
        <v>14061874</v>
      </c>
      <c r="E142" s="1491">
        <f>SUM(E137:E141)</f>
        <v>12062632</v>
      </c>
      <c r="F142" s="831">
        <f t="shared" si="4"/>
        <v>0.8578253510165146</v>
      </c>
    </row>
    <row r="143" spans="1:6" ht="12">
      <c r="A143" s="7"/>
      <c r="B143" s="92" t="s">
        <v>75</v>
      </c>
      <c r="C143" s="7"/>
      <c r="D143" s="7"/>
      <c r="E143" s="298"/>
      <c r="F143" s="832"/>
    </row>
    <row r="144" spans="1:6" ht="12">
      <c r="A144" s="7">
        <v>1961</v>
      </c>
      <c r="B144" s="92" t="s">
        <v>261</v>
      </c>
      <c r="C144" s="75">
        <f aca="true" t="shared" si="5" ref="C144:E145">SUM(C99+C128)</f>
        <v>1339250</v>
      </c>
      <c r="D144" s="75">
        <f t="shared" si="5"/>
        <v>1917004</v>
      </c>
      <c r="E144" s="304">
        <f t="shared" si="5"/>
        <v>590503</v>
      </c>
      <c r="F144" s="847">
        <f t="shared" si="4"/>
        <v>0.30803430770097506</v>
      </c>
    </row>
    <row r="145" spans="1:6" ht="12">
      <c r="A145" s="5">
        <v>1962</v>
      </c>
      <c r="B145" s="7" t="s">
        <v>260</v>
      </c>
      <c r="C145" s="69">
        <f t="shared" si="5"/>
        <v>2862162</v>
      </c>
      <c r="D145" s="69">
        <f t="shared" si="5"/>
        <v>3515790</v>
      </c>
      <c r="E145" s="1046">
        <f t="shared" si="5"/>
        <v>1092983</v>
      </c>
      <c r="F145" s="847">
        <f t="shared" si="4"/>
        <v>0.3108783516649174</v>
      </c>
    </row>
    <row r="146" spans="1:6" ht="12.75" thickBot="1">
      <c r="A146" s="5">
        <v>1963</v>
      </c>
      <c r="B146" s="7" t="s">
        <v>340</v>
      </c>
      <c r="C146" s="77">
        <f>SUM(C130+C101)</f>
        <v>1706008</v>
      </c>
      <c r="D146" s="77">
        <f>SUM(D130+D101)</f>
        <v>1945437</v>
      </c>
      <c r="E146" s="999">
        <f>SUM(E130+E101)</f>
        <v>1084502</v>
      </c>
      <c r="F146" s="848">
        <f t="shared" si="4"/>
        <v>0.5574593266191606</v>
      </c>
    </row>
    <row r="147" spans="1:6" ht="17.25" customHeight="1" thickBot="1">
      <c r="A147" s="164">
        <v>1960</v>
      </c>
      <c r="B147" s="164" t="s">
        <v>70</v>
      </c>
      <c r="C147" s="180">
        <f>SUM(C144:C146)</f>
        <v>5907420</v>
      </c>
      <c r="D147" s="180">
        <f>SUM(D144:D146)</f>
        <v>7378231</v>
      </c>
      <c r="E147" s="1492">
        <f>SUM(E144:E146)</f>
        <v>2767988</v>
      </c>
      <c r="F147" s="831">
        <f t="shared" si="4"/>
        <v>0.37515605027817645</v>
      </c>
    </row>
    <row r="148" spans="1:6" ht="12">
      <c r="A148" s="75">
        <v>1974</v>
      </c>
      <c r="B148" s="122" t="s">
        <v>507</v>
      </c>
      <c r="C148" s="75">
        <f>SUM(C106)</f>
        <v>6578909</v>
      </c>
      <c r="D148" s="75">
        <f>SUM(D106)</f>
        <v>6714043</v>
      </c>
      <c r="E148" s="304">
        <f>SUM(E106)</f>
        <v>6398273</v>
      </c>
      <c r="F148" s="1420">
        <f t="shared" si="4"/>
        <v>0.9529687254013715</v>
      </c>
    </row>
    <row r="149" spans="1:6" ht="12">
      <c r="A149" s="209">
        <v>1975</v>
      </c>
      <c r="B149" s="122" t="s">
        <v>496</v>
      </c>
      <c r="C149" s="75">
        <f>SUM(C104)</f>
        <v>55360</v>
      </c>
      <c r="D149" s="75">
        <f>SUM(D104)</f>
        <v>87184</v>
      </c>
      <c r="E149" s="304">
        <f>SUM(E104)</f>
        <v>44400</v>
      </c>
      <c r="F149" s="847">
        <f t="shared" si="4"/>
        <v>0.5092677555514773</v>
      </c>
    </row>
    <row r="150" spans="1:6" ht="12.75" thickBot="1">
      <c r="A150" s="627">
        <v>1976</v>
      </c>
      <c r="B150" s="122" t="s">
        <v>504</v>
      </c>
      <c r="C150" s="999">
        <v>2000000</v>
      </c>
      <c r="D150" s="999">
        <v>2000000</v>
      </c>
      <c r="E150" s="999">
        <v>2000000</v>
      </c>
      <c r="F150" s="848">
        <f t="shared" si="4"/>
        <v>1</v>
      </c>
    </row>
    <row r="151" spans="1:6" ht="17.25" customHeight="1" thickBot="1">
      <c r="A151" s="179">
        <v>1970</v>
      </c>
      <c r="B151" s="164" t="s">
        <v>37</v>
      </c>
      <c r="C151" s="179">
        <f>SUM(C148:C150)</f>
        <v>8634269</v>
      </c>
      <c r="D151" s="179">
        <f>SUM(D148:D150)</f>
        <v>8801227</v>
      </c>
      <c r="E151" s="1493">
        <f>SUM(E148:E150)</f>
        <v>8442673</v>
      </c>
      <c r="F151" s="1408">
        <f t="shared" si="4"/>
        <v>0.959260907598452</v>
      </c>
    </row>
    <row r="152" spans="1:6" ht="12" customHeight="1" thickBot="1">
      <c r="A152" s="7">
        <v>1981</v>
      </c>
      <c r="B152" s="126" t="s">
        <v>497</v>
      </c>
      <c r="C152" s="69">
        <f>SUM(C113)</f>
        <v>48000</v>
      </c>
      <c r="D152" s="69">
        <f>SUM(D113)</f>
        <v>48000</v>
      </c>
      <c r="E152" s="1046">
        <f>SUM(E113)</f>
        <v>48000</v>
      </c>
      <c r="F152" s="831">
        <f t="shared" si="4"/>
        <v>1</v>
      </c>
    </row>
    <row r="153" spans="1:6" ht="17.25" customHeight="1" thickBot="1">
      <c r="A153" s="179">
        <v>1980</v>
      </c>
      <c r="B153" s="164" t="s">
        <v>36</v>
      </c>
      <c r="C153" s="179">
        <f>SUM(C152:C152)</f>
        <v>48000</v>
      </c>
      <c r="D153" s="179">
        <f>SUM(D152:D152)</f>
        <v>48000</v>
      </c>
      <c r="E153" s="1493">
        <f>SUM(E152:E152)</f>
        <v>48000</v>
      </c>
      <c r="F153" s="831">
        <f t="shared" si="4"/>
        <v>1</v>
      </c>
    </row>
    <row r="154" spans="1:6" ht="26.25" customHeight="1" thickBot="1">
      <c r="A154" s="31"/>
      <c r="B154" s="789" t="s">
        <v>435</v>
      </c>
      <c r="C154" s="181">
        <f>SUM(C152+C147+C142+C149+C150)</f>
        <v>20674593</v>
      </c>
      <c r="D154" s="181">
        <f>SUM(D152+D147+D142+D149+D150)</f>
        <v>23575289</v>
      </c>
      <c r="E154" s="1494">
        <f>SUM(E152+E147+E142+E149+E150)</f>
        <v>16923020</v>
      </c>
      <c r="F154" s="1042">
        <f t="shared" si="4"/>
        <v>0.7178287400845861</v>
      </c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8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46"/>
  <sheetViews>
    <sheetView zoomScaleSheetLayoutView="100" zoomScalePageLayoutView="0" workbookViewId="0" topLeftCell="A1">
      <selection activeCell="E494" sqref="E494"/>
    </sheetView>
  </sheetViews>
  <sheetFormatPr defaultColWidth="9.00390625" defaultRowHeight="12.75"/>
  <cols>
    <col min="1" max="1" width="8.625" style="223" customWidth="1"/>
    <col min="2" max="2" width="61.875" style="223" customWidth="1"/>
    <col min="3" max="5" width="10.875" style="223" customWidth="1"/>
    <col min="6" max="6" width="9.125" style="223" customWidth="1"/>
    <col min="7" max="16384" width="9.125" style="223" customWidth="1"/>
  </cols>
  <sheetData>
    <row r="1" spans="1:6" ht="12.75">
      <c r="A1" s="1541" t="s">
        <v>290</v>
      </c>
      <c r="B1" s="1537"/>
      <c r="C1" s="1537"/>
      <c r="D1" s="1537"/>
      <c r="E1" s="1537"/>
      <c r="F1" s="1537"/>
    </row>
    <row r="2" spans="1:6" ht="12.75">
      <c r="A2" s="1535" t="s">
        <v>868</v>
      </c>
      <c r="B2" s="1536"/>
      <c r="C2" s="1537"/>
      <c r="D2" s="1537"/>
      <c r="E2" s="1537"/>
      <c r="F2" s="1537"/>
    </row>
    <row r="3" spans="1:2" ht="12.75">
      <c r="A3" s="224"/>
      <c r="B3" s="224"/>
    </row>
    <row r="4" spans="1:6" ht="12.75">
      <c r="A4" s="307"/>
      <c r="B4" s="308"/>
      <c r="C4" s="309"/>
      <c r="D4" s="309"/>
      <c r="E4" s="309"/>
      <c r="F4" s="309" t="s">
        <v>190</v>
      </c>
    </row>
    <row r="5" spans="1:6" ht="12" customHeight="1">
      <c r="A5" s="1542" t="s">
        <v>291</v>
      </c>
      <c r="B5" s="1542" t="s">
        <v>170</v>
      </c>
      <c r="C5" s="1509" t="s">
        <v>900</v>
      </c>
      <c r="D5" s="1509" t="s">
        <v>932</v>
      </c>
      <c r="E5" s="1509" t="s">
        <v>1363</v>
      </c>
      <c r="F5" s="1538" t="s">
        <v>1367</v>
      </c>
    </row>
    <row r="6" spans="1:6" ht="12.75">
      <c r="A6" s="1543"/>
      <c r="B6" s="1543"/>
      <c r="C6" s="1545"/>
      <c r="D6" s="1545"/>
      <c r="E6" s="1533"/>
      <c r="F6" s="1539"/>
    </row>
    <row r="7" spans="1:6" ht="13.5" thickBot="1">
      <c r="A7" s="1544"/>
      <c r="B7" s="1544"/>
      <c r="C7" s="1546"/>
      <c r="D7" s="1546"/>
      <c r="E7" s="1534"/>
      <c r="F7" s="1540"/>
    </row>
    <row r="8" spans="1:6" ht="13.5" thickBot="1">
      <c r="A8" s="310" t="s">
        <v>293</v>
      </c>
      <c r="B8" s="311" t="s">
        <v>295</v>
      </c>
      <c r="C8" s="310" t="s">
        <v>173</v>
      </c>
      <c r="D8" s="310" t="s">
        <v>174</v>
      </c>
      <c r="E8" s="310" t="s">
        <v>175</v>
      </c>
      <c r="F8" s="310" t="s">
        <v>46</v>
      </c>
    </row>
    <row r="9" spans="1:6" ht="15">
      <c r="A9" s="225">
        <v>2305</v>
      </c>
      <c r="B9" s="312" t="s">
        <v>339</v>
      </c>
      <c r="C9" s="313"/>
      <c r="D9" s="313"/>
      <c r="E9" s="313"/>
      <c r="F9" s="314"/>
    </row>
    <row r="10" spans="1:6" ht="12.75" customHeight="1">
      <c r="A10" s="225"/>
      <c r="B10" s="315" t="s">
        <v>200</v>
      </c>
      <c r="C10" s="313"/>
      <c r="D10" s="313"/>
      <c r="E10" s="313"/>
      <c r="F10" s="314"/>
    </row>
    <row r="11" spans="1:6" ht="12.75" customHeight="1" thickBot="1">
      <c r="A11" s="225"/>
      <c r="B11" s="316" t="s">
        <v>201</v>
      </c>
      <c r="C11" s="572"/>
      <c r="D11" s="572">
        <v>1398</v>
      </c>
      <c r="E11" s="572">
        <v>1398</v>
      </c>
      <c r="F11" s="735">
        <f>SUM(E11/D11)</f>
        <v>1</v>
      </c>
    </row>
    <row r="12" spans="1:6" ht="13.5" customHeight="1" thickBot="1">
      <c r="A12" s="225"/>
      <c r="B12" s="317" t="s">
        <v>202</v>
      </c>
      <c r="C12" s="571"/>
      <c r="D12" s="571">
        <f>SUM(D11)</f>
        <v>1398</v>
      </c>
      <c r="E12" s="571">
        <f>SUM(E11)</f>
        <v>1398</v>
      </c>
      <c r="F12" s="828">
        <f aca="true" t="shared" si="0" ref="F12:F75">SUM(E12/D12)</f>
        <v>1</v>
      </c>
    </row>
    <row r="13" spans="1:6" ht="12.75">
      <c r="A13" s="318"/>
      <c r="B13" s="315" t="s">
        <v>203</v>
      </c>
      <c r="C13" s="319"/>
      <c r="D13" s="319"/>
      <c r="E13" s="319"/>
      <c r="F13" s="320"/>
    </row>
    <row r="14" spans="1:6" ht="12.75">
      <c r="A14" s="318"/>
      <c r="B14" s="321" t="s">
        <v>204</v>
      </c>
      <c r="C14" s="322"/>
      <c r="D14" s="322"/>
      <c r="E14" s="322"/>
      <c r="F14" s="320"/>
    </row>
    <row r="15" spans="1:6" ht="12.75">
      <c r="A15" s="318"/>
      <c r="B15" s="321" t="s">
        <v>205</v>
      </c>
      <c r="C15" s="322"/>
      <c r="D15" s="322"/>
      <c r="E15" s="322"/>
      <c r="F15" s="320"/>
    </row>
    <row r="16" spans="1:6" ht="12.75">
      <c r="A16" s="318"/>
      <c r="B16" s="323" t="s">
        <v>206</v>
      </c>
      <c r="C16" s="319"/>
      <c r="D16" s="319">
        <v>182</v>
      </c>
      <c r="E16" s="319">
        <v>182</v>
      </c>
      <c r="F16" s="320">
        <f t="shared" si="0"/>
        <v>1</v>
      </c>
    </row>
    <row r="17" spans="1:6" ht="12.75">
      <c r="A17" s="318"/>
      <c r="B17" s="323" t="s">
        <v>207</v>
      </c>
      <c r="C17" s="319"/>
      <c r="D17" s="319"/>
      <c r="E17" s="319"/>
      <c r="F17" s="320"/>
    </row>
    <row r="18" spans="1:6" ht="12.75">
      <c r="A18" s="318"/>
      <c r="B18" s="323" t="s">
        <v>208</v>
      </c>
      <c r="C18" s="319"/>
      <c r="D18" s="319"/>
      <c r="E18" s="319"/>
      <c r="F18" s="320"/>
    </row>
    <row r="19" spans="1:6" ht="12.75">
      <c r="A19" s="318"/>
      <c r="B19" s="324" t="s">
        <v>498</v>
      </c>
      <c r="C19" s="319"/>
      <c r="D19" s="319"/>
      <c r="E19" s="319"/>
      <c r="F19" s="320"/>
    </row>
    <row r="20" spans="1:6" ht="13.5" thickBot="1">
      <c r="A20" s="318"/>
      <c r="B20" s="325" t="s">
        <v>209</v>
      </c>
      <c r="C20" s="326"/>
      <c r="D20" s="326">
        <v>13</v>
      </c>
      <c r="E20" s="326">
        <v>13</v>
      </c>
      <c r="F20" s="735">
        <f t="shared" si="0"/>
        <v>1</v>
      </c>
    </row>
    <row r="21" spans="1:6" ht="13.5" thickBot="1">
      <c r="A21" s="318"/>
      <c r="B21" s="327" t="s">
        <v>364</v>
      </c>
      <c r="C21" s="328"/>
      <c r="D21" s="637">
        <f>SUM(D16:D20)</f>
        <v>195</v>
      </c>
      <c r="E21" s="637">
        <f>SUM(E16:E20)</f>
        <v>195</v>
      </c>
      <c r="F21" s="828">
        <f t="shared" si="0"/>
        <v>1</v>
      </c>
    </row>
    <row r="22" spans="1:6" ht="13.5" thickBot="1">
      <c r="A22" s="318"/>
      <c r="B22" s="147" t="s">
        <v>239</v>
      </c>
      <c r="C22" s="637"/>
      <c r="D22" s="326">
        <v>0</v>
      </c>
      <c r="E22" s="326"/>
      <c r="F22" s="829"/>
    </row>
    <row r="23" spans="1:6" ht="13.5" thickBot="1">
      <c r="A23" s="318"/>
      <c r="B23" s="586" t="s">
        <v>240</v>
      </c>
      <c r="C23" s="637"/>
      <c r="D23" s="637">
        <f>D22</f>
        <v>0</v>
      </c>
      <c r="E23" s="637"/>
      <c r="F23" s="829"/>
    </row>
    <row r="24" spans="1:6" ht="18.75" customHeight="1" thickBot="1">
      <c r="A24" s="329"/>
      <c r="B24" s="330" t="s">
        <v>71</v>
      </c>
      <c r="C24" s="638"/>
      <c r="D24" s="638">
        <f>SUM(D21+D12+D23)</f>
        <v>1593</v>
      </c>
      <c r="E24" s="638">
        <f>SUM(E21+E12+E23)</f>
        <v>1593</v>
      </c>
      <c r="F24" s="830">
        <f t="shared" si="0"/>
        <v>1</v>
      </c>
    </row>
    <row r="25" spans="1:6" ht="12" customHeight="1" thickBot="1">
      <c r="A25" s="329"/>
      <c r="B25" s="791" t="s">
        <v>512</v>
      </c>
      <c r="C25" s="793"/>
      <c r="D25" s="793">
        <v>366</v>
      </c>
      <c r="E25" s="793">
        <v>366</v>
      </c>
      <c r="F25" s="829">
        <f t="shared" si="0"/>
        <v>1</v>
      </c>
    </row>
    <row r="26" spans="1:6" ht="18.75" customHeight="1" thickBot="1">
      <c r="A26" s="318"/>
      <c r="B26" s="332" t="s">
        <v>72</v>
      </c>
      <c r="C26" s="794"/>
      <c r="D26" s="794">
        <f>SUM(D25)</f>
        <v>366</v>
      </c>
      <c r="E26" s="794">
        <f>SUM(E25)</f>
        <v>366</v>
      </c>
      <c r="F26" s="1047">
        <f t="shared" si="0"/>
        <v>1</v>
      </c>
    </row>
    <row r="27" spans="1:6" ht="12.75" customHeight="1">
      <c r="A27" s="318"/>
      <c r="B27" s="783" t="s">
        <v>468</v>
      </c>
      <c r="C27" s="564"/>
      <c r="D27" s="564">
        <v>2721</v>
      </c>
      <c r="E27" s="564">
        <v>2721</v>
      </c>
      <c r="F27" s="320">
        <f t="shared" si="0"/>
        <v>1</v>
      </c>
    </row>
    <row r="28" spans="1:6" ht="13.5" thickBot="1">
      <c r="A28" s="318"/>
      <c r="B28" s="335" t="s">
        <v>505</v>
      </c>
      <c r="C28" s="796">
        <v>150073</v>
      </c>
      <c r="D28" s="796">
        <v>153950</v>
      </c>
      <c r="E28" s="796">
        <v>147861</v>
      </c>
      <c r="F28" s="735">
        <f t="shared" si="0"/>
        <v>0.96044819746671</v>
      </c>
    </row>
    <row r="29" spans="1:6" ht="18.75" customHeight="1" thickBot="1">
      <c r="A29" s="318"/>
      <c r="B29" s="336" t="s">
        <v>65</v>
      </c>
      <c r="C29" s="797">
        <f>SUM(C27:C28)</f>
        <v>150073</v>
      </c>
      <c r="D29" s="797">
        <f>SUM(D27:D28)</f>
        <v>156671</v>
      </c>
      <c r="E29" s="797">
        <f>SUM(E27:E28)</f>
        <v>150582</v>
      </c>
      <c r="F29" s="1047">
        <f t="shared" si="0"/>
        <v>0.9611351175393021</v>
      </c>
    </row>
    <row r="30" spans="1:6" ht="12" customHeight="1" thickBot="1">
      <c r="A30" s="318"/>
      <c r="B30" s="249" t="s">
        <v>468</v>
      </c>
      <c r="C30" s="793"/>
      <c r="D30" s="793"/>
      <c r="E30" s="793"/>
      <c r="F30" s="829"/>
    </row>
    <row r="31" spans="1:6" ht="18.75" customHeight="1" thickBot="1">
      <c r="A31" s="318"/>
      <c r="B31" s="336" t="s">
        <v>67</v>
      </c>
      <c r="C31" s="797"/>
      <c r="D31" s="797"/>
      <c r="E31" s="797"/>
      <c r="F31" s="829"/>
    </row>
    <row r="32" spans="1:6" ht="15.75" thickBot="1">
      <c r="A32" s="337"/>
      <c r="B32" s="338" t="s">
        <v>79</v>
      </c>
      <c r="C32" s="798">
        <f>SUM(C24+C26+C29+C31)</f>
        <v>150073</v>
      </c>
      <c r="D32" s="798">
        <f>SUM(D24+D26+D29+D31)</f>
        <v>158630</v>
      </c>
      <c r="E32" s="798">
        <f>SUM(E24+E26+E29+E31)</f>
        <v>152541</v>
      </c>
      <c r="F32" s="828">
        <f t="shared" si="0"/>
        <v>0.9616150791149215</v>
      </c>
    </row>
    <row r="33" spans="1:6" ht="12.75">
      <c r="A33" s="313"/>
      <c r="B33" s="339" t="s">
        <v>342</v>
      </c>
      <c r="C33" s="563">
        <v>116850</v>
      </c>
      <c r="D33" s="563">
        <v>119986</v>
      </c>
      <c r="E33" s="563">
        <v>115832</v>
      </c>
      <c r="F33" s="320">
        <f t="shared" si="0"/>
        <v>0.965379294250996</v>
      </c>
    </row>
    <row r="34" spans="1:6" ht="12.75">
      <c r="A34" s="313"/>
      <c r="B34" s="339" t="s">
        <v>343</v>
      </c>
      <c r="C34" s="563">
        <v>25392</v>
      </c>
      <c r="D34" s="563">
        <v>26005</v>
      </c>
      <c r="E34" s="563">
        <v>25039</v>
      </c>
      <c r="F34" s="320">
        <f t="shared" si="0"/>
        <v>0.9628532974427995</v>
      </c>
    </row>
    <row r="35" spans="1:6" ht="12.75">
      <c r="A35" s="313"/>
      <c r="B35" s="339" t="s">
        <v>344</v>
      </c>
      <c r="C35" s="563">
        <v>5926</v>
      </c>
      <c r="D35" s="563">
        <v>9218</v>
      </c>
      <c r="E35" s="563">
        <v>6499</v>
      </c>
      <c r="F35" s="320">
        <f t="shared" si="0"/>
        <v>0.7050336298546322</v>
      </c>
    </row>
    <row r="36" spans="1:6" ht="12.75">
      <c r="A36" s="313"/>
      <c r="B36" s="340" t="s">
        <v>346</v>
      </c>
      <c r="C36" s="563"/>
      <c r="D36" s="563"/>
      <c r="E36" s="563"/>
      <c r="F36" s="320"/>
    </row>
    <row r="37" spans="1:6" ht="13.5" thickBot="1">
      <c r="A37" s="313"/>
      <c r="B37" s="341" t="s">
        <v>345</v>
      </c>
      <c r="C37" s="799"/>
      <c r="D37" s="799">
        <v>39</v>
      </c>
      <c r="E37" s="799">
        <v>39</v>
      </c>
      <c r="F37" s="735">
        <f t="shared" si="0"/>
        <v>1</v>
      </c>
    </row>
    <row r="38" spans="1:6" ht="13.5" thickBot="1">
      <c r="A38" s="313"/>
      <c r="B38" s="342" t="s">
        <v>64</v>
      </c>
      <c r="C38" s="800">
        <f>SUM(C33:C37)</f>
        <v>148168</v>
      </c>
      <c r="D38" s="800">
        <f>SUM(D33:D37)</f>
        <v>155248</v>
      </c>
      <c r="E38" s="800">
        <f>SUM(E33:E37)</f>
        <v>147409</v>
      </c>
      <c r="F38" s="830">
        <f t="shared" si="0"/>
        <v>0.9495065958981759</v>
      </c>
    </row>
    <row r="39" spans="1:6" ht="12.75">
      <c r="A39" s="313"/>
      <c r="B39" s="339" t="s">
        <v>262</v>
      </c>
      <c r="C39" s="563">
        <v>1905</v>
      </c>
      <c r="D39" s="563">
        <v>3382</v>
      </c>
      <c r="E39" s="563">
        <v>2497</v>
      </c>
      <c r="F39" s="320">
        <f t="shared" si="0"/>
        <v>0.7383205204021289</v>
      </c>
    </row>
    <row r="40" spans="1:6" ht="12.75">
      <c r="A40" s="313"/>
      <c r="B40" s="339" t="s">
        <v>263</v>
      </c>
      <c r="C40" s="563"/>
      <c r="D40" s="563"/>
      <c r="E40" s="563"/>
      <c r="F40" s="320"/>
    </row>
    <row r="41" spans="1:6" ht="13.5" thickBot="1">
      <c r="A41" s="313"/>
      <c r="B41" s="341" t="s">
        <v>477</v>
      </c>
      <c r="C41" s="799"/>
      <c r="D41" s="799"/>
      <c r="E41" s="799"/>
      <c r="F41" s="735"/>
    </row>
    <row r="42" spans="1:6" ht="13.5" thickBot="1">
      <c r="A42" s="313"/>
      <c r="B42" s="343" t="s">
        <v>70</v>
      </c>
      <c r="C42" s="800">
        <f>SUM(C39:C41)</f>
        <v>1905</v>
      </c>
      <c r="D42" s="800">
        <f>SUM(D39:D41)</f>
        <v>3382</v>
      </c>
      <c r="E42" s="800">
        <f>SUM(E39:E41)</f>
        <v>2497</v>
      </c>
      <c r="F42" s="830">
        <f t="shared" si="0"/>
        <v>0.7383205204021289</v>
      </c>
    </row>
    <row r="43" spans="1:8" ht="15.75" thickBot="1">
      <c r="A43" s="310"/>
      <c r="B43" s="344" t="s">
        <v>116</v>
      </c>
      <c r="C43" s="798">
        <f>SUM(C38+C42)</f>
        <v>150073</v>
      </c>
      <c r="D43" s="798">
        <f>SUM(D38+D42)</f>
        <v>158630</v>
      </c>
      <c r="E43" s="798">
        <f>SUM(E38+E42)</f>
        <v>149906</v>
      </c>
      <c r="F43" s="1047">
        <f t="shared" si="0"/>
        <v>0.9450040975855765</v>
      </c>
      <c r="H43" s="827"/>
    </row>
    <row r="44" spans="1:6" ht="15">
      <c r="A44" s="225">
        <v>2309</v>
      </c>
      <c r="B44" s="345" t="s">
        <v>348</v>
      </c>
      <c r="C44" s="591"/>
      <c r="D44" s="591"/>
      <c r="E44" s="591"/>
      <c r="F44" s="320"/>
    </row>
    <row r="45" spans="1:6" ht="12" customHeight="1">
      <c r="A45" s="313"/>
      <c r="B45" s="315" t="s">
        <v>200</v>
      </c>
      <c r="C45" s="591"/>
      <c r="D45" s="591"/>
      <c r="E45" s="591"/>
      <c r="F45" s="320"/>
    </row>
    <row r="46" spans="1:6" ht="13.5" thickBot="1">
      <c r="A46" s="313"/>
      <c r="B46" s="316" t="s">
        <v>201</v>
      </c>
      <c r="C46" s="801"/>
      <c r="D46" s="801">
        <v>831</v>
      </c>
      <c r="E46" s="801">
        <v>831</v>
      </c>
      <c r="F46" s="735">
        <f t="shared" si="0"/>
        <v>1</v>
      </c>
    </row>
    <row r="47" spans="1:6" ht="13.5" thickBot="1">
      <c r="A47" s="313"/>
      <c r="B47" s="317" t="s">
        <v>202</v>
      </c>
      <c r="C47" s="802"/>
      <c r="D47" s="802">
        <f>SUM(D46)</f>
        <v>831</v>
      </c>
      <c r="E47" s="802">
        <f>SUM(E46)</f>
        <v>831</v>
      </c>
      <c r="F47" s="828">
        <f t="shared" si="0"/>
        <v>1</v>
      </c>
    </row>
    <row r="48" spans="1:6" ht="12.75">
      <c r="A48" s="313"/>
      <c r="B48" s="315" t="s">
        <v>203</v>
      </c>
      <c r="C48" s="563"/>
      <c r="D48" s="563"/>
      <c r="E48" s="563"/>
      <c r="F48" s="320"/>
    </row>
    <row r="49" spans="1:6" ht="12.75">
      <c r="A49" s="313"/>
      <c r="B49" s="321" t="s">
        <v>204</v>
      </c>
      <c r="C49" s="803"/>
      <c r="D49" s="803"/>
      <c r="E49" s="803"/>
      <c r="F49" s="320"/>
    </row>
    <row r="50" spans="1:6" ht="12.75">
      <c r="A50" s="313"/>
      <c r="B50" s="321" t="s">
        <v>205</v>
      </c>
      <c r="C50" s="803"/>
      <c r="D50" s="803"/>
      <c r="E50" s="803"/>
      <c r="F50" s="320"/>
    </row>
    <row r="51" spans="1:6" ht="12.75">
      <c r="A51" s="313"/>
      <c r="B51" s="323" t="s">
        <v>206</v>
      </c>
      <c r="C51" s="563"/>
      <c r="D51" s="563"/>
      <c r="E51" s="563"/>
      <c r="F51" s="320"/>
    </row>
    <row r="52" spans="1:6" ht="12.75">
      <c r="A52" s="313"/>
      <c r="B52" s="323" t="s">
        <v>207</v>
      </c>
      <c r="C52" s="563"/>
      <c r="D52" s="563"/>
      <c r="E52" s="563"/>
      <c r="F52" s="320"/>
    </row>
    <row r="53" spans="1:6" ht="12.75">
      <c r="A53" s="313"/>
      <c r="B53" s="323" t="s">
        <v>208</v>
      </c>
      <c r="C53" s="563"/>
      <c r="D53" s="563"/>
      <c r="E53" s="563"/>
      <c r="F53" s="320"/>
    </row>
    <row r="54" spans="1:6" ht="12.75">
      <c r="A54" s="313"/>
      <c r="B54" s="323" t="s">
        <v>368</v>
      </c>
      <c r="C54" s="563"/>
      <c r="D54" s="563"/>
      <c r="E54" s="563"/>
      <c r="F54" s="320"/>
    </row>
    <row r="55" spans="1:6" ht="12.75">
      <c r="A55" s="313"/>
      <c r="B55" s="324" t="s">
        <v>498</v>
      </c>
      <c r="C55" s="563"/>
      <c r="D55" s="563"/>
      <c r="E55" s="563"/>
      <c r="F55" s="320"/>
    </row>
    <row r="56" spans="1:6" ht="13.5" thickBot="1">
      <c r="A56" s="313"/>
      <c r="B56" s="325" t="s">
        <v>209</v>
      </c>
      <c r="C56" s="799"/>
      <c r="D56" s="799">
        <v>26</v>
      </c>
      <c r="E56" s="799">
        <v>26</v>
      </c>
      <c r="F56" s="735">
        <f t="shared" si="0"/>
        <v>1</v>
      </c>
    </row>
    <row r="57" spans="1:6" ht="13.5" thickBot="1">
      <c r="A57" s="313"/>
      <c r="B57" s="327" t="s">
        <v>364</v>
      </c>
      <c r="C57" s="804"/>
      <c r="D57" s="804">
        <f>SUM(D56)</f>
        <v>26</v>
      </c>
      <c r="E57" s="804">
        <f>SUM(E56)</f>
        <v>26</v>
      </c>
      <c r="F57" s="828">
        <f t="shared" si="0"/>
        <v>1</v>
      </c>
    </row>
    <row r="58" spans="1:6" ht="13.5" thickBot="1">
      <c r="A58" s="313"/>
      <c r="B58" s="147" t="s">
        <v>239</v>
      </c>
      <c r="C58" s="804"/>
      <c r="D58" s="804"/>
      <c r="E58" s="804"/>
      <c r="F58" s="829"/>
    </row>
    <row r="59" spans="1:6" ht="13.5" thickBot="1">
      <c r="A59" s="313"/>
      <c r="B59" s="586" t="s">
        <v>240</v>
      </c>
      <c r="C59" s="804"/>
      <c r="D59" s="804">
        <f>D58</f>
        <v>0</v>
      </c>
      <c r="E59" s="804"/>
      <c r="F59" s="829"/>
    </row>
    <row r="60" spans="1:6" ht="13.5" thickBot="1">
      <c r="A60" s="313"/>
      <c r="B60" s="330" t="s">
        <v>71</v>
      </c>
      <c r="C60" s="805"/>
      <c r="D60" s="805">
        <f>SUM(D47+D57)</f>
        <v>857</v>
      </c>
      <c r="E60" s="805">
        <f>SUM(E47+E57)</f>
        <v>857</v>
      </c>
      <c r="F60" s="830">
        <f t="shared" si="0"/>
        <v>1</v>
      </c>
    </row>
    <row r="61" spans="1:6" ht="13.5" thickBot="1">
      <c r="A61" s="313"/>
      <c r="B61" s="791" t="s">
        <v>512</v>
      </c>
      <c r="C61" s="793"/>
      <c r="D61" s="793">
        <v>366</v>
      </c>
      <c r="E61" s="793">
        <v>366</v>
      </c>
      <c r="F61" s="829">
        <f t="shared" si="0"/>
        <v>1</v>
      </c>
    </row>
    <row r="62" spans="1:6" ht="13.5" thickBot="1">
      <c r="A62" s="313"/>
      <c r="B62" s="332" t="s">
        <v>72</v>
      </c>
      <c r="C62" s="794"/>
      <c r="D62" s="794">
        <f>SUM(D61)</f>
        <v>366</v>
      </c>
      <c r="E62" s="794">
        <f>SUM(E61)</f>
        <v>366</v>
      </c>
      <c r="F62" s="830">
        <f t="shared" si="0"/>
        <v>1</v>
      </c>
    </row>
    <row r="63" spans="1:6" ht="12.75">
      <c r="A63" s="313"/>
      <c r="B63" s="783" t="s">
        <v>468</v>
      </c>
      <c r="C63" s="564"/>
      <c r="D63" s="564">
        <v>802</v>
      </c>
      <c r="E63" s="564">
        <v>802</v>
      </c>
      <c r="F63" s="320">
        <f t="shared" si="0"/>
        <v>1</v>
      </c>
    </row>
    <row r="64" spans="1:6" ht="13.5" thickBot="1">
      <c r="A64" s="313"/>
      <c r="B64" s="335" t="s">
        <v>505</v>
      </c>
      <c r="C64" s="799">
        <v>148133</v>
      </c>
      <c r="D64" s="799">
        <v>152534</v>
      </c>
      <c r="E64" s="799">
        <v>146118</v>
      </c>
      <c r="F64" s="735">
        <f t="shared" si="0"/>
        <v>0.9579372467777676</v>
      </c>
    </row>
    <row r="65" spans="1:6" ht="13.5" thickBot="1">
      <c r="A65" s="313"/>
      <c r="B65" s="336" t="s">
        <v>65</v>
      </c>
      <c r="C65" s="797">
        <f>SUM(C63:C64)</f>
        <v>148133</v>
      </c>
      <c r="D65" s="797">
        <f>SUM(D63:D64)</f>
        <v>153336</v>
      </c>
      <c r="E65" s="797">
        <f>SUM(E63:E64)</f>
        <v>146920</v>
      </c>
      <c r="F65" s="830">
        <f t="shared" si="0"/>
        <v>0.9581572494391402</v>
      </c>
    </row>
    <row r="66" spans="1:6" ht="13.5" thickBot="1">
      <c r="A66" s="313"/>
      <c r="B66" s="249" t="s">
        <v>468</v>
      </c>
      <c r="C66" s="793"/>
      <c r="D66" s="810"/>
      <c r="E66" s="810"/>
      <c r="F66" s="829"/>
    </row>
    <row r="67" spans="1:6" ht="13.5" thickBot="1">
      <c r="A67" s="313"/>
      <c r="B67" s="336" t="s">
        <v>67</v>
      </c>
      <c r="C67" s="797"/>
      <c r="D67" s="797"/>
      <c r="E67" s="797"/>
      <c r="F67" s="829"/>
    </row>
    <row r="68" spans="1:6" ht="15.75" thickBot="1">
      <c r="A68" s="313"/>
      <c r="B68" s="338" t="s">
        <v>79</v>
      </c>
      <c r="C68" s="798">
        <f>SUM(C60+C62+C65+C67)</f>
        <v>148133</v>
      </c>
      <c r="D68" s="798">
        <f>SUM(D60+D62+D65+D67)</f>
        <v>154559</v>
      </c>
      <c r="E68" s="798">
        <f>SUM(E60+E62+E65+E67)</f>
        <v>148143</v>
      </c>
      <c r="F68" s="1047">
        <f t="shared" si="0"/>
        <v>0.9584883442568857</v>
      </c>
    </row>
    <row r="69" spans="1:6" ht="12.75">
      <c r="A69" s="313"/>
      <c r="B69" s="339" t="s">
        <v>342</v>
      </c>
      <c r="C69" s="563">
        <v>115500</v>
      </c>
      <c r="D69" s="563">
        <v>119072</v>
      </c>
      <c r="E69" s="563">
        <v>114695</v>
      </c>
      <c r="F69" s="320">
        <f t="shared" si="0"/>
        <v>0.9632407282988444</v>
      </c>
    </row>
    <row r="70" spans="1:6" ht="12.75">
      <c r="A70" s="313"/>
      <c r="B70" s="339" t="s">
        <v>343</v>
      </c>
      <c r="C70" s="563">
        <v>25335</v>
      </c>
      <c r="D70" s="563">
        <v>26036</v>
      </c>
      <c r="E70" s="563">
        <v>25373</v>
      </c>
      <c r="F70" s="320">
        <f t="shared" si="0"/>
        <v>0.9745352588723306</v>
      </c>
    </row>
    <row r="71" spans="1:6" ht="12.75">
      <c r="A71" s="313"/>
      <c r="B71" s="339" t="s">
        <v>344</v>
      </c>
      <c r="C71" s="563">
        <v>6282</v>
      </c>
      <c r="D71" s="563">
        <v>7116</v>
      </c>
      <c r="E71" s="563">
        <v>5721</v>
      </c>
      <c r="F71" s="320">
        <f t="shared" si="0"/>
        <v>0.8039629005059022</v>
      </c>
    </row>
    <row r="72" spans="1:6" ht="12.75">
      <c r="A72" s="313"/>
      <c r="B72" s="340" t="s">
        <v>346</v>
      </c>
      <c r="C72" s="563"/>
      <c r="D72" s="563"/>
      <c r="E72" s="563"/>
      <c r="F72" s="320"/>
    </row>
    <row r="73" spans="1:6" ht="13.5" thickBot="1">
      <c r="A73" s="313"/>
      <c r="B73" s="341" t="s">
        <v>345</v>
      </c>
      <c r="C73" s="799"/>
      <c r="D73" s="799">
        <v>3</v>
      </c>
      <c r="E73" s="799">
        <v>3</v>
      </c>
      <c r="F73" s="735">
        <f t="shared" si="0"/>
        <v>1</v>
      </c>
    </row>
    <row r="74" spans="1:6" ht="13.5" thickBot="1">
      <c r="A74" s="313"/>
      <c r="B74" s="342" t="s">
        <v>64</v>
      </c>
      <c r="C74" s="804">
        <f>SUM(C69:C73)</f>
        <v>147117</v>
      </c>
      <c r="D74" s="804">
        <f>SUM(D69:D73)</f>
        <v>152227</v>
      </c>
      <c r="E74" s="804">
        <f>SUM(E69:E73)</f>
        <v>145792</v>
      </c>
      <c r="F74" s="828">
        <f t="shared" si="0"/>
        <v>0.9577276041700881</v>
      </c>
    </row>
    <row r="75" spans="1:6" ht="12.75">
      <c r="A75" s="313"/>
      <c r="B75" s="339" t="s">
        <v>262</v>
      </c>
      <c r="C75" s="563">
        <v>1016</v>
      </c>
      <c r="D75" s="563">
        <f>1382+950</f>
        <v>2332</v>
      </c>
      <c r="E75" s="563">
        <v>1799</v>
      </c>
      <c r="F75" s="320">
        <f t="shared" si="0"/>
        <v>0.7714408233276158</v>
      </c>
    </row>
    <row r="76" spans="1:6" ht="12.75">
      <c r="A76" s="313"/>
      <c r="B76" s="339" t="s">
        <v>263</v>
      </c>
      <c r="C76" s="563"/>
      <c r="D76" s="563"/>
      <c r="E76" s="563"/>
      <c r="F76" s="320"/>
    </row>
    <row r="77" spans="1:6" ht="13.5" thickBot="1">
      <c r="A77" s="313"/>
      <c r="B77" s="341" t="s">
        <v>477</v>
      </c>
      <c r="C77" s="799"/>
      <c r="D77" s="799"/>
      <c r="E77" s="799"/>
      <c r="F77" s="735"/>
    </row>
    <row r="78" spans="1:6" ht="13.5" thickBot="1">
      <c r="A78" s="313"/>
      <c r="B78" s="343" t="s">
        <v>70</v>
      </c>
      <c r="C78" s="804">
        <f>SUM(C75:C77)</f>
        <v>1016</v>
      </c>
      <c r="D78" s="804">
        <f>SUM(D75:D77)</f>
        <v>2332</v>
      </c>
      <c r="E78" s="804">
        <f>SUM(E75:E77)</f>
        <v>1799</v>
      </c>
      <c r="F78" s="828">
        <f aca="true" t="shared" si="1" ref="F78:F139">SUM(E78/D78)</f>
        <v>0.7714408233276158</v>
      </c>
    </row>
    <row r="79" spans="1:8" ht="15.75" thickBot="1">
      <c r="A79" s="310"/>
      <c r="B79" s="344" t="s">
        <v>116</v>
      </c>
      <c r="C79" s="798">
        <f>SUM(C74+C78)</f>
        <v>148133</v>
      </c>
      <c r="D79" s="798">
        <f>SUM(D74+D78)</f>
        <v>154559</v>
      </c>
      <c r="E79" s="798">
        <f>SUM(E74+E78)</f>
        <v>147591</v>
      </c>
      <c r="F79" s="1047">
        <f t="shared" si="1"/>
        <v>0.9549168925782388</v>
      </c>
      <c r="H79" s="827"/>
    </row>
    <row r="80" spans="1:6" ht="15">
      <c r="A80" s="225">
        <v>2310</v>
      </c>
      <c r="B80" s="345" t="s">
        <v>349</v>
      </c>
      <c r="C80" s="563"/>
      <c r="D80" s="563"/>
      <c r="E80" s="563"/>
      <c r="F80" s="320"/>
    </row>
    <row r="81" spans="1:6" ht="12" customHeight="1">
      <c r="A81" s="313"/>
      <c r="B81" s="315" t="s">
        <v>200</v>
      </c>
      <c r="C81" s="591"/>
      <c r="D81" s="591"/>
      <c r="E81" s="591"/>
      <c r="F81" s="320"/>
    </row>
    <row r="82" spans="1:6" ht="13.5" thickBot="1">
      <c r="A82" s="313"/>
      <c r="B82" s="316" t="s">
        <v>201</v>
      </c>
      <c r="C82" s="801"/>
      <c r="D82" s="801">
        <v>1049</v>
      </c>
      <c r="E82" s="801">
        <v>1049</v>
      </c>
      <c r="F82" s="735">
        <f t="shared" si="1"/>
        <v>1</v>
      </c>
    </row>
    <row r="83" spans="1:6" ht="13.5" thickBot="1">
      <c r="A83" s="313"/>
      <c r="B83" s="317" t="s">
        <v>202</v>
      </c>
      <c r="C83" s="802"/>
      <c r="D83" s="802">
        <f>SUM(D82)</f>
        <v>1049</v>
      </c>
      <c r="E83" s="802">
        <f>SUM(E82)</f>
        <v>1049</v>
      </c>
      <c r="F83" s="828">
        <f t="shared" si="1"/>
        <v>1</v>
      </c>
    </row>
    <row r="84" spans="1:6" ht="12.75">
      <c r="A84" s="313"/>
      <c r="B84" s="315" t="s">
        <v>203</v>
      </c>
      <c r="C84" s="563"/>
      <c r="D84" s="563">
        <f>SUM(D85)</f>
        <v>325</v>
      </c>
      <c r="E84" s="563">
        <v>325</v>
      </c>
      <c r="F84" s="320">
        <f t="shared" si="1"/>
        <v>1</v>
      </c>
    </row>
    <row r="85" spans="1:6" ht="12.75">
      <c r="A85" s="313"/>
      <c r="B85" s="321" t="s">
        <v>204</v>
      </c>
      <c r="C85" s="803"/>
      <c r="D85" s="803">
        <v>325</v>
      </c>
      <c r="E85" s="803">
        <v>325</v>
      </c>
      <c r="F85" s="320">
        <f t="shared" si="1"/>
        <v>1</v>
      </c>
    </row>
    <row r="86" spans="1:6" ht="12.75">
      <c r="A86" s="313"/>
      <c r="B86" s="321" t="s">
        <v>205</v>
      </c>
      <c r="C86" s="803"/>
      <c r="D86" s="803"/>
      <c r="E86" s="803"/>
      <c r="F86" s="320"/>
    </row>
    <row r="87" spans="1:6" ht="12.75">
      <c r="A87" s="313"/>
      <c r="B87" s="323" t="s">
        <v>206</v>
      </c>
      <c r="C87" s="563"/>
      <c r="D87" s="563"/>
      <c r="E87" s="563"/>
      <c r="F87" s="320"/>
    </row>
    <row r="88" spans="1:6" ht="12.75">
      <c r="A88" s="313"/>
      <c r="B88" s="323" t="s">
        <v>207</v>
      </c>
      <c r="C88" s="563"/>
      <c r="D88" s="563"/>
      <c r="E88" s="563"/>
      <c r="F88" s="320"/>
    </row>
    <row r="89" spans="1:6" ht="12.75">
      <c r="A89" s="313"/>
      <c r="B89" s="323" t="s">
        <v>208</v>
      </c>
      <c r="C89" s="563"/>
      <c r="D89" s="563"/>
      <c r="E89" s="563"/>
      <c r="F89" s="320"/>
    </row>
    <row r="90" spans="1:6" ht="12.75">
      <c r="A90" s="313"/>
      <c r="B90" s="324" t="s">
        <v>498</v>
      </c>
      <c r="C90" s="563"/>
      <c r="D90" s="563"/>
      <c r="E90" s="563"/>
      <c r="F90" s="320"/>
    </row>
    <row r="91" spans="1:6" ht="13.5" thickBot="1">
      <c r="A91" s="313"/>
      <c r="B91" s="325" t="s">
        <v>209</v>
      </c>
      <c r="C91" s="799"/>
      <c r="D91" s="799">
        <v>13</v>
      </c>
      <c r="E91" s="799">
        <v>13</v>
      </c>
      <c r="F91" s="735">
        <f t="shared" si="1"/>
        <v>1</v>
      </c>
    </row>
    <row r="92" spans="1:6" ht="13.5" thickBot="1">
      <c r="A92" s="313"/>
      <c r="B92" s="327" t="s">
        <v>364</v>
      </c>
      <c r="C92" s="804"/>
      <c r="D92" s="804">
        <f>SUM(D91+D84)</f>
        <v>338</v>
      </c>
      <c r="E92" s="804">
        <f>SUM(E91+E84)</f>
        <v>338</v>
      </c>
      <c r="F92" s="828">
        <f t="shared" si="1"/>
        <v>1</v>
      </c>
    </row>
    <row r="93" spans="1:6" ht="13.5" thickBot="1">
      <c r="A93" s="313"/>
      <c r="B93" s="147" t="s">
        <v>239</v>
      </c>
      <c r="C93" s="804"/>
      <c r="D93" s="804"/>
      <c r="E93" s="804"/>
      <c r="F93" s="829"/>
    </row>
    <row r="94" spans="1:6" ht="13.5" thickBot="1">
      <c r="A94" s="313"/>
      <c r="B94" s="586" t="s">
        <v>240</v>
      </c>
      <c r="C94" s="804"/>
      <c r="D94" s="804">
        <f>D93</f>
        <v>0</v>
      </c>
      <c r="E94" s="804"/>
      <c r="F94" s="829"/>
    </row>
    <row r="95" spans="1:6" ht="13.5" thickBot="1">
      <c r="A95" s="313"/>
      <c r="B95" s="330" t="s">
        <v>71</v>
      </c>
      <c r="C95" s="806"/>
      <c r="D95" s="806">
        <f>SUM(D83+D94+D92)</f>
        <v>1387</v>
      </c>
      <c r="E95" s="806">
        <f>SUM(E83+E94+E92)</f>
        <v>1387</v>
      </c>
      <c r="F95" s="829">
        <f t="shared" si="1"/>
        <v>1</v>
      </c>
    </row>
    <row r="96" spans="1:6" ht="13.5" thickBot="1">
      <c r="A96" s="313"/>
      <c r="B96" s="791" t="s">
        <v>512</v>
      </c>
      <c r="C96" s="793"/>
      <c r="D96" s="793">
        <v>58</v>
      </c>
      <c r="E96" s="793">
        <v>58</v>
      </c>
      <c r="F96" s="829">
        <f t="shared" si="1"/>
        <v>1</v>
      </c>
    </row>
    <row r="97" spans="1:6" ht="13.5" thickBot="1">
      <c r="A97" s="313"/>
      <c r="B97" s="332" t="s">
        <v>72</v>
      </c>
      <c r="C97" s="794"/>
      <c r="D97" s="794">
        <f>SUM(D96)</f>
        <v>58</v>
      </c>
      <c r="E97" s="794">
        <f>SUM(E96)</f>
        <v>58</v>
      </c>
      <c r="F97" s="828">
        <f t="shared" si="1"/>
        <v>1</v>
      </c>
    </row>
    <row r="98" spans="1:6" ht="12.75">
      <c r="A98" s="313"/>
      <c r="B98" s="783" t="s">
        <v>468</v>
      </c>
      <c r="C98" s="564"/>
      <c r="D98" s="564">
        <v>553</v>
      </c>
      <c r="E98" s="564">
        <v>553</v>
      </c>
      <c r="F98" s="320">
        <f t="shared" si="1"/>
        <v>1</v>
      </c>
    </row>
    <row r="99" spans="1:6" ht="13.5" thickBot="1">
      <c r="A99" s="313"/>
      <c r="B99" s="335" t="s">
        <v>505</v>
      </c>
      <c r="C99" s="799">
        <v>75651</v>
      </c>
      <c r="D99" s="799">
        <f>79111+481</f>
        <v>79592</v>
      </c>
      <c r="E99" s="799">
        <v>71178</v>
      </c>
      <c r="F99" s="735">
        <f t="shared" si="1"/>
        <v>0.8942858578751633</v>
      </c>
    </row>
    <row r="100" spans="1:6" ht="13.5" thickBot="1">
      <c r="A100" s="313"/>
      <c r="B100" s="336" t="s">
        <v>65</v>
      </c>
      <c r="C100" s="797">
        <f>SUM(C98:C99)</f>
        <v>75651</v>
      </c>
      <c r="D100" s="797">
        <f>SUM(D98:D99)</f>
        <v>80145</v>
      </c>
      <c r="E100" s="797">
        <f>SUM(E98:E99)</f>
        <v>71731</v>
      </c>
      <c r="F100" s="828">
        <f t="shared" si="1"/>
        <v>0.8950152847963067</v>
      </c>
    </row>
    <row r="101" spans="1:6" ht="13.5" thickBot="1">
      <c r="A101" s="313"/>
      <c r="B101" s="249" t="s">
        <v>468</v>
      </c>
      <c r="C101" s="793"/>
      <c r="D101" s="793"/>
      <c r="E101" s="793"/>
      <c r="F101" s="829"/>
    </row>
    <row r="102" spans="1:6" ht="13.5" thickBot="1">
      <c r="A102" s="313"/>
      <c r="B102" s="336" t="s">
        <v>67</v>
      </c>
      <c r="C102" s="797"/>
      <c r="D102" s="797"/>
      <c r="E102" s="797"/>
      <c r="F102" s="829"/>
    </row>
    <row r="103" spans="1:6" ht="15.75" thickBot="1">
      <c r="A103" s="313"/>
      <c r="B103" s="338" t="s">
        <v>79</v>
      </c>
      <c r="C103" s="798">
        <f>SUM(C95+C97+C100+C102)</f>
        <v>75651</v>
      </c>
      <c r="D103" s="798">
        <f>SUM(D95+D97+D100+D102)</f>
        <v>81590</v>
      </c>
      <c r="E103" s="798">
        <f>SUM(E95+E97+E100+E102)</f>
        <v>73176</v>
      </c>
      <c r="F103" s="830">
        <f t="shared" si="1"/>
        <v>0.8968746169873759</v>
      </c>
    </row>
    <row r="104" spans="1:7" ht="12.75">
      <c r="A104" s="313"/>
      <c r="B104" s="339" t="s">
        <v>342</v>
      </c>
      <c r="C104" s="563">
        <v>59683</v>
      </c>
      <c r="D104" s="563">
        <f>62471+403</f>
        <v>62874</v>
      </c>
      <c r="E104" s="563">
        <v>57161</v>
      </c>
      <c r="F104" s="320">
        <f t="shared" si="1"/>
        <v>0.9091357317810224</v>
      </c>
      <c r="G104" s="827"/>
    </row>
    <row r="105" spans="1:6" ht="12.75">
      <c r="A105" s="313"/>
      <c r="B105" s="339" t="s">
        <v>343</v>
      </c>
      <c r="C105" s="563">
        <v>12114</v>
      </c>
      <c r="D105" s="563">
        <f>12658+78</f>
        <v>12736</v>
      </c>
      <c r="E105" s="563">
        <v>11276</v>
      </c>
      <c r="F105" s="320">
        <f t="shared" si="1"/>
        <v>0.8853643216080402</v>
      </c>
    </row>
    <row r="106" spans="1:6" ht="12.75">
      <c r="A106" s="313"/>
      <c r="B106" s="339" t="s">
        <v>344</v>
      </c>
      <c r="C106" s="563">
        <v>2679</v>
      </c>
      <c r="D106" s="563">
        <v>4247</v>
      </c>
      <c r="E106" s="563">
        <v>2271</v>
      </c>
      <c r="F106" s="320">
        <f t="shared" si="1"/>
        <v>0.5347303979279492</v>
      </c>
    </row>
    <row r="107" spans="1:6" ht="12.75">
      <c r="A107" s="313"/>
      <c r="B107" s="340" t="s">
        <v>346</v>
      </c>
      <c r="C107" s="563"/>
      <c r="D107" s="563"/>
      <c r="E107" s="563"/>
      <c r="F107" s="320"/>
    </row>
    <row r="108" spans="1:6" ht="13.5" thickBot="1">
      <c r="A108" s="313"/>
      <c r="B108" s="341" t="s">
        <v>345</v>
      </c>
      <c r="C108" s="799"/>
      <c r="D108" s="799"/>
      <c r="E108" s="799"/>
      <c r="F108" s="735"/>
    </row>
    <row r="109" spans="1:6" ht="13.5" thickBot="1">
      <c r="A109" s="313"/>
      <c r="B109" s="342" t="s">
        <v>64</v>
      </c>
      <c r="C109" s="804">
        <f>SUM(C104:C108)</f>
        <v>74476</v>
      </c>
      <c r="D109" s="804">
        <f>SUM(D104:D108)</f>
        <v>79857</v>
      </c>
      <c r="E109" s="804">
        <f>SUM(E104:E108)</f>
        <v>70708</v>
      </c>
      <c r="F109" s="830">
        <f t="shared" si="1"/>
        <v>0.8854327109708604</v>
      </c>
    </row>
    <row r="110" spans="1:6" ht="12.75">
      <c r="A110" s="313"/>
      <c r="B110" s="339" t="s">
        <v>262</v>
      </c>
      <c r="C110" s="816">
        <v>1175</v>
      </c>
      <c r="D110" s="563">
        <f>1233+500</f>
        <v>1733</v>
      </c>
      <c r="E110" s="563">
        <v>1601</v>
      </c>
      <c r="F110" s="320">
        <f t="shared" si="1"/>
        <v>0.9238315060588574</v>
      </c>
    </row>
    <row r="111" spans="1:6" ht="12.75">
      <c r="A111" s="313"/>
      <c r="B111" s="339" t="s">
        <v>263</v>
      </c>
      <c r="C111" s="563"/>
      <c r="D111" s="563"/>
      <c r="E111" s="563"/>
      <c r="F111" s="320"/>
    </row>
    <row r="112" spans="1:6" ht="13.5" thickBot="1">
      <c r="A112" s="313"/>
      <c r="B112" s="341" t="s">
        <v>477</v>
      </c>
      <c r="C112" s="799"/>
      <c r="D112" s="799"/>
      <c r="E112" s="799"/>
      <c r="F112" s="735"/>
    </row>
    <row r="113" spans="1:6" ht="13.5" thickBot="1">
      <c r="A113" s="313"/>
      <c r="B113" s="343" t="s">
        <v>70</v>
      </c>
      <c r="C113" s="804">
        <f>SUM(C110:C112)</f>
        <v>1175</v>
      </c>
      <c r="D113" s="804">
        <f>SUM(D110:D112)</f>
        <v>1733</v>
      </c>
      <c r="E113" s="804">
        <f>SUM(E110:E112)</f>
        <v>1601</v>
      </c>
      <c r="F113" s="830">
        <f t="shared" si="1"/>
        <v>0.9238315060588574</v>
      </c>
    </row>
    <row r="114" spans="1:8" ht="15.75" thickBot="1">
      <c r="A114" s="310"/>
      <c r="B114" s="344" t="s">
        <v>116</v>
      </c>
      <c r="C114" s="798">
        <f>SUM(C109+C113)</f>
        <v>75651</v>
      </c>
      <c r="D114" s="798">
        <f>SUM(D109+D113)</f>
        <v>81590</v>
      </c>
      <c r="E114" s="798">
        <f>SUM(E109+E113)</f>
        <v>72309</v>
      </c>
      <c r="F114" s="830">
        <f t="shared" si="1"/>
        <v>0.886248314744454</v>
      </c>
      <c r="H114" s="827"/>
    </row>
    <row r="115" spans="1:6" ht="15">
      <c r="A115" s="226">
        <v>2315</v>
      </c>
      <c r="B115" s="229" t="s">
        <v>213</v>
      </c>
      <c r="C115" s="563"/>
      <c r="D115" s="563"/>
      <c r="E115" s="563"/>
      <c r="F115" s="320"/>
    </row>
    <row r="116" spans="1:6" ht="12" customHeight="1">
      <c r="A116" s="313"/>
      <c r="B116" s="315" t="s">
        <v>200</v>
      </c>
      <c r="C116" s="591"/>
      <c r="D116" s="591"/>
      <c r="E116" s="591"/>
      <c r="F116" s="320"/>
    </row>
    <row r="117" spans="1:6" ht="13.5" thickBot="1">
      <c r="A117" s="313"/>
      <c r="B117" s="316" t="s">
        <v>201</v>
      </c>
      <c r="C117" s="801"/>
      <c r="D117" s="801">
        <v>2161</v>
      </c>
      <c r="E117" s="801">
        <v>2161</v>
      </c>
      <c r="F117" s="735">
        <f t="shared" si="1"/>
        <v>1</v>
      </c>
    </row>
    <row r="118" spans="1:6" ht="13.5" thickBot="1">
      <c r="A118" s="313"/>
      <c r="B118" s="317" t="s">
        <v>202</v>
      </c>
      <c r="C118" s="802"/>
      <c r="D118" s="802">
        <f>SUM(D117)</f>
        <v>2161</v>
      </c>
      <c r="E118" s="802">
        <f>SUM(E117)</f>
        <v>2161</v>
      </c>
      <c r="F118" s="828">
        <f t="shared" si="1"/>
        <v>1</v>
      </c>
    </row>
    <row r="119" spans="1:6" ht="12.75">
      <c r="A119" s="313"/>
      <c r="B119" s="315" t="s">
        <v>203</v>
      </c>
      <c r="C119" s="563"/>
      <c r="D119" s="563"/>
      <c r="E119" s="563"/>
      <c r="F119" s="320"/>
    </row>
    <row r="120" spans="1:6" ht="12.75">
      <c r="A120" s="313"/>
      <c r="B120" s="321" t="s">
        <v>204</v>
      </c>
      <c r="C120" s="803"/>
      <c r="D120" s="803"/>
      <c r="E120" s="803"/>
      <c r="F120" s="320"/>
    </row>
    <row r="121" spans="1:6" ht="12.75">
      <c r="A121" s="313"/>
      <c r="B121" s="321" t="s">
        <v>205</v>
      </c>
      <c r="C121" s="803"/>
      <c r="D121" s="803"/>
      <c r="E121" s="803"/>
      <c r="F121" s="320"/>
    </row>
    <row r="122" spans="1:6" ht="12.75">
      <c r="A122" s="313"/>
      <c r="B122" s="323" t="s">
        <v>206</v>
      </c>
      <c r="C122" s="563"/>
      <c r="D122" s="563"/>
      <c r="E122" s="563"/>
      <c r="F122" s="320"/>
    </row>
    <row r="123" spans="1:6" ht="12.75">
      <c r="A123" s="313"/>
      <c r="B123" s="323" t="s">
        <v>207</v>
      </c>
      <c r="C123" s="563"/>
      <c r="D123" s="563"/>
      <c r="E123" s="563"/>
      <c r="F123" s="320"/>
    </row>
    <row r="124" spans="1:6" ht="12.75">
      <c r="A124" s="313"/>
      <c r="B124" s="323" t="s">
        <v>208</v>
      </c>
      <c r="C124" s="563"/>
      <c r="D124" s="563"/>
      <c r="E124" s="563"/>
      <c r="F124" s="320"/>
    </row>
    <row r="125" spans="1:6" ht="12.75">
      <c r="A125" s="313"/>
      <c r="B125" s="323" t="s">
        <v>368</v>
      </c>
      <c r="C125" s="563"/>
      <c r="D125" s="563"/>
      <c r="E125" s="563"/>
      <c r="F125" s="320"/>
    </row>
    <row r="126" spans="1:6" ht="12.75">
      <c r="A126" s="313"/>
      <c r="B126" s="324" t="s">
        <v>498</v>
      </c>
      <c r="C126" s="563"/>
      <c r="D126" s="563"/>
      <c r="E126" s="563"/>
      <c r="F126" s="320"/>
    </row>
    <row r="127" spans="1:6" ht="13.5" thickBot="1">
      <c r="A127" s="313"/>
      <c r="B127" s="325" t="s">
        <v>209</v>
      </c>
      <c r="C127" s="799"/>
      <c r="D127" s="799">
        <v>140</v>
      </c>
      <c r="E127" s="799">
        <v>140</v>
      </c>
      <c r="F127" s="735">
        <f t="shared" si="1"/>
        <v>1</v>
      </c>
    </row>
    <row r="128" spans="1:6" ht="13.5" thickBot="1">
      <c r="A128" s="313"/>
      <c r="B128" s="327" t="s">
        <v>364</v>
      </c>
      <c r="C128" s="804"/>
      <c r="D128" s="804">
        <f>SUM(D127)</f>
        <v>140</v>
      </c>
      <c r="E128" s="804">
        <f>SUM(E127)</f>
        <v>140</v>
      </c>
      <c r="F128" s="828">
        <f t="shared" si="1"/>
        <v>1</v>
      </c>
    </row>
    <row r="129" spans="1:6" ht="13.5" thickBot="1">
      <c r="A129" s="313"/>
      <c r="B129" s="147" t="s">
        <v>239</v>
      </c>
      <c r="C129" s="804"/>
      <c r="D129" s="804"/>
      <c r="E129" s="804"/>
      <c r="F129" s="829"/>
    </row>
    <row r="130" spans="1:6" ht="13.5" thickBot="1">
      <c r="A130" s="313"/>
      <c r="B130" s="586" t="s">
        <v>240</v>
      </c>
      <c r="C130" s="804"/>
      <c r="D130" s="804">
        <f>D129</f>
        <v>0</v>
      </c>
      <c r="E130" s="804"/>
      <c r="F130" s="829"/>
    </row>
    <row r="131" spans="1:6" ht="13.5" thickBot="1">
      <c r="A131" s="313"/>
      <c r="B131" s="330" t="s">
        <v>71</v>
      </c>
      <c r="C131" s="805"/>
      <c r="D131" s="805">
        <f>SUM(D128+D118+D130)</f>
        <v>2301</v>
      </c>
      <c r="E131" s="805">
        <f>SUM(E128+E118+E130)</f>
        <v>2301</v>
      </c>
      <c r="F131" s="830">
        <f t="shared" si="1"/>
        <v>1</v>
      </c>
    </row>
    <row r="132" spans="1:6" ht="13.5" thickBot="1">
      <c r="A132" s="313"/>
      <c r="B132" s="791" t="s">
        <v>512</v>
      </c>
      <c r="C132" s="793"/>
      <c r="D132" s="793">
        <v>218</v>
      </c>
      <c r="E132" s="793">
        <v>218</v>
      </c>
      <c r="F132" s="829">
        <f t="shared" si="1"/>
        <v>1</v>
      </c>
    </row>
    <row r="133" spans="1:6" ht="13.5" thickBot="1">
      <c r="A133" s="313"/>
      <c r="B133" s="332" t="s">
        <v>72</v>
      </c>
      <c r="C133" s="794"/>
      <c r="D133" s="794">
        <f>SUM(D132)</f>
        <v>218</v>
      </c>
      <c r="E133" s="794">
        <f>SUM(E132)</f>
        <v>218</v>
      </c>
      <c r="F133" s="828">
        <f t="shared" si="1"/>
        <v>1</v>
      </c>
    </row>
    <row r="134" spans="1:6" ht="12.75">
      <c r="A134" s="313"/>
      <c r="B134" s="783" t="s">
        <v>468</v>
      </c>
      <c r="C134" s="564"/>
      <c r="D134" s="564">
        <v>689</v>
      </c>
      <c r="E134" s="564">
        <v>689</v>
      </c>
      <c r="F134" s="320">
        <f t="shared" si="1"/>
        <v>1</v>
      </c>
    </row>
    <row r="135" spans="1:6" ht="13.5" thickBot="1">
      <c r="A135" s="313"/>
      <c r="B135" s="335" t="s">
        <v>505</v>
      </c>
      <c r="C135" s="799">
        <v>259553</v>
      </c>
      <c r="D135" s="799">
        <v>266193</v>
      </c>
      <c r="E135" s="799">
        <v>257786</v>
      </c>
      <c r="F135" s="735">
        <f t="shared" si="1"/>
        <v>0.9684176518541059</v>
      </c>
    </row>
    <row r="136" spans="1:6" ht="13.5" thickBot="1">
      <c r="A136" s="313"/>
      <c r="B136" s="336" t="s">
        <v>65</v>
      </c>
      <c r="C136" s="797">
        <f>SUM(C134:C135)</f>
        <v>259553</v>
      </c>
      <c r="D136" s="797">
        <f>SUM(D134:D135)</f>
        <v>266882</v>
      </c>
      <c r="E136" s="797">
        <f>SUM(E134:E135)</f>
        <v>258475</v>
      </c>
      <c r="F136" s="828">
        <f t="shared" si="1"/>
        <v>0.968499186906573</v>
      </c>
    </row>
    <row r="137" spans="1:6" ht="13.5" thickBot="1">
      <c r="A137" s="313"/>
      <c r="B137" s="249" t="s">
        <v>468</v>
      </c>
      <c r="C137" s="793"/>
      <c r="D137" s="793"/>
      <c r="E137" s="793"/>
      <c r="F137" s="829"/>
    </row>
    <row r="138" spans="1:6" ht="13.5" thickBot="1">
      <c r="A138" s="313"/>
      <c r="B138" s="336" t="s">
        <v>67</v>
      </c>
      <c r="C138" s="797"/>
      <c r="D138" s="797"/>
      <c r="E138" s="797"/>
      <c r="F138" s="735"/>
    </row>
    <row r="139" spans="1:6" ht="15.75" thickBot="1">
      <c r="A139" s="313"/>
      <c r="B139" s="338" t="s">
        <v>79</v>
      </c>
      <c r="C139" s="798">
        <f>SUM(C131+C133+C136+C138)</f>
        <v>259553</v>
      </c>
      <c r="D139" s="798">
        <f>SUM(D131+D133+D136+D138)</f>
        <v>269401</v>
      </c>
      <c r="E139" s="798">
        <f>SUM(E131+E133+E136+E138)</f>
        <v>260994</v>
      </c>
      <c r="F139" s="1404">
        <f t="shared" si="1"/>
        <v>0.9687937312779091</v>
      </c>
    </row>
    <row r="140" spans="1:6" ht="12.75">
      <c r="A140" s="313"/>
      <c r="B140" s="339" t="s">
        <v>342</v>
      </c>
      <c r="C140" s="563">
        <v>201683</v>
      </c>
      <c r="D140" s="563">
        <v>207084</v>
      </c>
      <c r="E140" s="563">
        <v>202398</v>
      </c>
      <c r="F140" s="320">
        <f aca="true" t="shared" si="2" ref="F140:F203">SUM(E140/D140)</f>
        <v>0.9773715014197137</v>
      </c>
    </row>
    <row r="141" spans="1:6" ht="12.75">
      <c r="A141" s="313"/>
      <c r="B141" s="339" t="s">
        <v>343</v>
      </c>
      <c r="C141" s="563">
        <v>44670</v>
      </c>
      <c r="D141" s="563">
        <v>45727</v>
      </c>
      <c r="E141" s="563">
        <v>44878</v>
      </c>
      <c r="F141" s="320">
        <f t="shared" si="2"/>
        <v>0.981433288866534</v>
      </c>
    </row>
    <row r="142" spans="1:6" ht="12.75">
      <c r="A142" s="313"/>
      <c r="B142" s="339" t="s">
        <v>344</v>
      </c>
      <c r="C142" s="563">
        <v>9637</v>
      </c>
      <c r="D142" s="563">
        <v>12775</v>
      </c>
      <c r="E142" s="563">
        <v>9319</v>
      </c>
      <c r="F142" s="320">
        <f t="shared" si="2"/>
        <v>0.7294716242661449</v>
      </c>
    </row>
    <row r="143" spans="1:6" ht="12.75">
      <c r="A143" s="313"/>
      <c r="B143" s="340" t="s">
        <v>346</v>
      </c>
      <c r="C143" s="563"/>
      <c r="D143" s="563"/>
      <c r="E143" s="563"/>
      <c r="F143" s="320"/>
    </row>
    <row r="144" spans="1:6" ht="13.5" thickBot="1">
      <c r="A144" s="313"/>
      <c r="B144" s="341" t="s">
        <v>345</v>
      </c>
      <c r="C144" s="799"/>
      <c r="D144" s="799">
        <f>4+30</f>
        <v>34</v>
      </c>
      <c r="E144" s="799">
        <v>32</v>
      </c>
      <c r="F144" s="735">
        <f t="shared" si="2"/>
        <v>0.9411764705882353</v>
      </c>
    </row>
    <row r="145" spans="1:6" ht="13.5" thickBot="1">
      <c r="A145" s="313"/>
      <c r="B145" s="342" t="s">
        <v>64</v>
      </c>
      <c r="C145" s="800">
        <f>SUM(C140:C144)</f>
        <v>255990</v>
      </c>
      <c r="D145" s="800">
        <f>SUM(D140:D144)</f>
        <v>265620</v>
      </c>
      <c r="E145" s="800">
        <f>SUM(E140:E144)</f>
        <v>256627</v>
      </c>
      <c r="F145" s="828">
        <f t="shared" si="2"/>
        <v>0.966143362698592</v>
      </c>
    </row>
    <row r="146" spans="1:6" ht="12.75">
      <c r="A146" s="313"/>
      <c r="B146" s="339" t="s">
        <v>262</v>
      </c>
      <c r="C146" s="563">
        <v>3563</v>
      </c>
      <c r="D146" s="563">
        <v>3781</v>
      </c>
      <c r="E146" s="563">
        <v>3164</v>
      </c>
      <c r="F146" s="320">
        <f t="shared" si="2"/>
        <v>0.8368156572335361</v>
      </c>
    </row>
    <row r="147" spans="1:6" ht="12.75">
      <c r="A147" s="313"/>
      <c r="B147" s="339" t="s">
        <v>263</v>
      </c>
      <c r="C147" s="563"/>
      <c r="D147" s="563"/>
      <c r="E147" s="563"/>
      <c r="F147" s="320"/>
    </row>
    <row r="148" spans="1:6" ht="13.5" thickBot="1">
      <c r="A148" s="313"/>
      <c r="B148" s="341" t="s">
        <v>477</v>
      </c>
      <c r="C148" s="799"/>
      <c r="D148" s="799"/>
      <c r="E148" s="799"/>
      <c r="F148" s="735"/>
    </row>
    <row r="149" spans="1:6" ht="13.5" thickBot="1">
      <c r="A149" s="313"/>
      <c r="B149" s="343" t="s">
        <v>70</v>
      </c>
      <c r="C149" s="800">
        <f>SUM(C146:C148)</f>
        <v>3563</v>
      </c>
      <c r="D149" s="800">
        <f>SUM(D146:D148)</f>
        <v>3781</v>
      </c>
      <c r="E149" s="800">
        <f>SUM(E146:E148)</f>
        <v>3164</v>
      </c>
      <c r="F149" s="828">
        <f t="shared" si="2"/>
        <v>0.8368156572335361</v>
      </c>
    </row>
    <row r="150" spans="1:8" ht="15.75" thickBot="1">
      <c r="A150" s="310"/>
      <c r="B150" s="344" t="s">
        <v>116</v>
      </c>
      <c r="C150" s="798">
        <f>SUM(C145+C149)</f>
        <v>259553</v>
      </c>
      <c r="D150" s="798">
        <f>SUM(D145+D149)</f>
        <v>269401</v>
      </c>
      <c r="E150" s="798">
        <f>SUM(E145+E149)</f>
        <v>259791</v>
      </c>
      <c r="F150" s="1405">
        <f t="shared" si="2"/>
        <v>0.964328269011622</v>
      </c>
      <c r="H150" s="827"/>
    </row>
    <row r="151" spans="1:6" ht="15">
      <c r="A151" s="226">
        <v>2325</v>
      </c>
      <c r="B151" s="346" t="s">
        <v>350</v>
      </c>
      <c r="C151" s="563"/>
      <c r="D151" s="563"/>
      <c r="E151" s="563"/>
      <c r="F151" s="320"/>
    </row>
    <row r="152" spans="1:6" ht="12" customHeight="1">
      <c r="A152" s="313"/>
      <c r="B152" s="315" t="s">
        <v>200</v>
      </c>
      <c r="C152" s="591"/>
      <c r="D152" s="591"/>
      <c r="E152" s="591"/>
      <c r="F152" s="320"/>
    </row>
    <row r="153" spans="1:6" ht="13.5" thickBot="1">
      <c r="A153" s="313"/>
      <c r="B153" s="316" t="s">
        <v>201</v>
      </c>
      <c r="C153" s="801"/>
      <c r="D153" s="801">
        <v>1909</v>
      </c>
      <c r="E153" s="801">
        <v>1909</v>
      </c>
      <c r="F153" s="735">
        <f t="shared" si="2"/>
        <v>1</v>
      </c>
    </row>
    <row r="154" spans="1:6" ht="13.5" thickBot="1">
      <c r="A154" s="313"/>
      <c r="B154" s="317" t="s">
        <v>202</v>
      </c>
      <c r="C154" s="802"/>
      <c r="D154" s="802">
        <f>SUM(D153)</f>
        <v>1909</v>
      </c>
      <c r="E154" s="802">
        <f>SUM(E153)</f>
        <v>1909</v>
      </c>
      <c r="F154" s="828">
        <f t="shared" si="2"/>
        <v>1</v>
      </c>
    </row>
    <row r="155" spans="1:6" ht="12.75">
      <c r="A155" s="313"/>
      <c r="B155" s="315" t="s">
        <v>203</v>
      </c>
      <c r="C155" s="563"/>
      <c r="D155" s="563"/>
      <c r="E155" s="563"/>
      <c r="F155" s="320"/>
    </row>
    <row r="156" spans="1:6" ht="12.75">
      <c r="A156" s="313"/>
      <c r="B156" s="321" t="s">
        <v>204</v>
      </c>
      <c r="C156" s="803"/>
      <c r="D156" s="803"/>
      <c r="E156" s="803"/>
      <c r="F156" s="320"/>
    </row>
    <row r="157" spans="1:6" ht="12.75">
      <c r="A157" s="313"/>
      <c r="B157" s="321" t="s">
        <v>205</v>
      </c>
      <c r="C157" s="803"/>
      <c r="D157" s="803"/>
      <c r="E157" s="803"/>
      <c r="F157" s="320"/>
    </row>
    <row r="158" spans="1:6" ht="12.75">
      <c r="A158" s="313"/>
      <c r="B158" s="323" t="s">
        <v>206</v>
      </c>
      <c r="C158" s="563"/>
      <c r="D158" s="563"/>
      <c r="E158" s="563"/>
      <c r="F158" s="320"/>
    </row>
    <row r="159" spans="1:6" ht="12.75">
      <c r="A159" s="313"/>
      <c r="B159" s="323" t="s">
        <v>207</v>
      </c>
      <c r="C159" s="563"/>
      <c r="D159" s="563"/>
      <c r="E159" s="563"/>
      <c r="F159" s="320"/>
    </row>
    <row r="160" spans="1:6" ht="12.75">
      <c r="A160" s="313"/>
      <c r="B160" s="323" t="s">
        <v>208</v>
      </c>
      <c r="C160" s="563"/>
      <c r="D160" s="563"/>
      <c r="E160" s="563"/>
      <c r="F160" s="320"/>
    </row>
    <row r="161" spans="1:6" ht="12.75">
      <c r="A161" s="313"/>
      <c r="B161" s="324" t="s">
        <v>498</v>
      </c>
      <c r="C161" s="563"/>
      <c r="D161" s="563"/>
      <c r="E161" s="563"/>
      <c r="F161" s="320"/>
    </row>
    <row r="162" spans="1:6" ht="13.5" thickBot="1">
      <c r="A162" s="313"/>
      <c r="B162" s="325" t="s">
        <v>209</v>
      </c>
      <c r="C162" s="799"/>
      <c r="D162" s="799">
        <v>83</v>
      </c>
      <c r="E162" s="799">
        <v>83</v>
      </c>
      <c r="F162" s="735">
        <f t="shared" si="2"/>
        <v>1</v>
      </c>
    </row>
    <row r="163" spans="1:6" ht="13.5" thickBot="1">
      <c r="A163" s="313"/>
      <c r="B163" s="327" t="s">
        <v>364</v>
      </c>
      <c r="C163" s="804"/>
      <c r="D163" s="804">
        <f>SUM(D162)</f>
        <v>83</v>
      </c>
      <c r="E163" s="804">
        <f>SUM(E162)</f>
        <v>83</v>
      </c>
      <c r="F163" s="828">
        <f t="shared" si="2"/>
        <v>1</v>
      </c>
    </row>
    <row r="164" spans="1:6" ht="13.5" thickBot="1">
      <c r="A164" s="313"/>
      <c r="B164" s="147" t="s">
        <v>239</v>
      </c>
      <c r="C164" s="804"/>
      <c r="D164" s="804"/>
      <c r="E164" s="804"/>
      <c r="F164" s="829"/>
    </row>
    <row r="165" spans="1:6" ht="13.5" thickBot="1">
      <c r="A165" s="313"/>
      <c r="B165" s="586" t="s">
        <v>240</v>
      </c>
      <c r="C165" s="804"/>
      <c r="D165" s="804">
        <f>D164</f>
        <v>0</v>
      </c>
      <c r="E165" s="804"/>
      <c r="F165" s="829"/>
    </row>
    <row r="166" spans="1:6" ht="13.5" thickBot="1">
      <c r="A166" s="313"/>
      <c r="B166" s="330" t="s">
        <v>71</v>
      </c>
      <c r="C166" s="805"/>
      <c r="D166" s="805">
        <f>SUM(D154+D165+D163)</f>
        <v>1992</v>
      </c>
      <c r="E166" s="805">
        <f>SUM(E154+E165+E163)</f>
        <v>1992</v>
      </c>
      <c r="F166" s="830">
        <f t="shared" si="2"/>
        <v>1</v>
      </c>
    </row>
    <row r="167" spans="1:6" ht="13.5" thickBot="1">
      <c r="A167" s="313"/>
      <c r="B167" s="791" t="s">
        <v>512</v>
      </c>
      <c r="C167" s="793"/>
      <c r="D167" s="793">
        <v>116</v>
      </c>
      <c r="E167" s="793">
        <v>116</v>
      </c>
      <c r="F167" s="829">
        <f t="shared" si="2"/>
        <v>1</v>
      </c>
    </row>
    <row r="168" spans="1:6" ht="13.5" thickBot="1">
      <c r="A168" s="313"/>
      <c r="B168" s="332" t="s">
        <v>72</v>
      </c>
      <c r="C168" s="794"/>
      <c r="D168" s="794">
        <f>SUM(D167)</f>
        <v>116</v>
      </c>
      <c r="E168" s="794">
        <f>SUM(E167)</f>
        <v>116</v>
      </c>
      <c r="F168" s="829">
        <f t="shared" si="2"/>
        <v>1</v>
      </c>
    </row>
    <row r="169" spans="1:6" ht="12.75">
      <c r="A169" s="313"/>
      <c r="B169" s="783" t="s">
        <v>468</v>
      </c>
      <c r="C169" s="564"/>
      <c r="D169" s="795">
        <v>1181</v>
      </c>
      <c r="E169" s="564">
        <v>1181</v>
      </c>
      <c r="F169" s="320">
        <f t="shared" si="2"/>
        <v>1</v>
      </c>
    </row>
    <row r="170" spans="1:6" ht="13.5" thickBot="1">
      <c r="A170" s="313"/>
      <c r="B170" s="335" t="s">
        <v>505</v>
      </c>
      <c r="C170" s="799">
        <v>132015</v>
      </c>
      <c r="D170" s="799">
        <v>136525</v>
      </c>
      <c r="E170" s="799">
        <v>131990</v>
      </c>
      <c r="F170" s="735">
        <f t="shared" si="2"/>
        <v>0.9667826405420252</v>
      </c>
    </row>
    <row r="171" spans="1:6" ht="13.5" thickBot="1">
      <c r="A171" s="313"/>
      <c r="B171" s="336" t="s">
        <v>65</v>
      </c>
      <c r="C171" s="797">
        <f>SUM(C169:C170)</f>
        <v>132015</v>
      </c>
      <c r="D171" s="797">
        <f>SUM(D169:D170)</f>
        <v>137706</v>
      </c>
      <c r="E171" s="797">
        <f>SUM(E169:E170)</f>
        <v>133171</v>
      </c>
      <c r="F171" s="828">
        <f t="shared" si="2"/>
        <v>0.9670675206599567</v>
      </c>
    </row>
    <row r="172" spans="1:6" ht="13.5" thickBot="1">
      <c r="A172" s="313"/>
      <c r="B172" s="249" t="s">
        <v>468</v>
      </c>
      <c r="C172" s="793"/>
      <c r="D172" s="793"/>
      <c r="E172" s="793"/>
      <c r="F172" s="829"/>
    </row>
    <row r="173" spans="1:6" ht="13.5" thickBot="1">
      <c r="A173" s="313"/>
      <c r="B173" s="336" t="s">
        <v>67</v>
      </c>
      <c r="C173" s="797"/>
      <c r="D173" s="797"/>
      <c r="E173" s="797"/>
      <c r="F173" s="829"/>
    </row>
    <row r="174" spans="1:6" ht="15.75" thickBot="1">
      <c r="A174" s="313"/>
      <c r="B174" s="338" t="s">
        <v>79</v>
      </c>
      <c r="C174" s="798">
        <f>SUM(C166+C168+C171+C173)</f>
        <v>132015</v>
      </c>
      <c r="D174" s="798">
        <f>SUM(D166+D168+D171+D173)</f>
        <v>139814</v>
      </c>
      <c r="E174" s="798">
        <f>SUM(E166+E168+E171+E173)</f>
        <v>135279</v>
      </c>
      <c r="F174" s="829">
        <f t="shared" si="2"/>
        <v>0.9675640493798904</v>
      </c>
    </row>
    <row r="175" spans="1:6" ht="12.75">
      <c r="A175" s="313"/>
      <c r="B175" s="339" t="s">
        <v>342</v>
      </c>
      <c r="C175" s="563">
        <v>103948</v>
      </c>
      <c r="D175" s="563">
        <v>107614</v>
      </c>
      <c r="E175" s="563">
        <v>104160</v>
      </c>
      <c r="F175" s="320">
        <f t="shared" si="2"/>
        <v>0.9679038043377256</v>
      </c>
    </row>
    <row r="176" spans="1:6" ht="12.75">
      <c r="A176" s="313"/>
      <c r="B176" s="339" t="s">
        <v>343</v>
      </c>
      <c r="C176" s="563">
        <v>23065</v>
      </c>
      <c r="D176" s="563">
        <v>23781</v>
      </c>
      <c r="E176" s="563">
        <v>22820</v>
      </c>
      <c r="F176" s="320">
        <f t="shared" si="2"/>
        <v>0.9595895883268155</v>
      </c>
    </row>
    <row r="177" spans="1:6" ht="12.75">
      <c r="A177" s="313"/>
      <c r="B177" s="339" t="s">
        <v>344</v>
      </c>
      <c r="C177" s="563">
        <v>3732</v>
      </c>
      <c r="D177" s="563">
        <v>7033</v>
      </c>
      <c r="E177" s="563">
        <v>4842</v>
      </c>
      <c r="F177" s="320">
        <f t="shared" si="2"/>
        <v>0.6884686478032134</v>
      </c>
    </row>
    <row r="178" spans="1:6" ht="12.75">
      <c r="A178" s="313"/>
      <c r="B178" s="340" t="s">
        <v>346</v>
      </c>
      <c r="C178" s="563"/>
      <c r="D178" s="563"/>
      <c r="E178" s="563"/>
      <c r="F178" s="320"/>
    </row>
    <row r="179" spans="1:6" ht="13.5" thickBot="1">
      <c r="A179" s="313"/>
      <c r="B179" s="341" t="s">
        <v>345</v>
      </c>
      <c r="C179" s="799"/>
      <c r="D179" s="799"/>
      <c r="E179" s="799"/>
      <c r="F179" s="735"/>
    </row>
    <row r="180" spans="1:6" ht="13.5" thickBot="1">
      <c r="A180" s="313"/>
      <c r="B180" s="342" t="s">
        <v>64</v>
      </c>
      <c r="C180" s="804">
        <f>SUM(C175:C179)</f>
        <v>130745</v>
      </c>
      <c r="D180" s="804">
        <f>SUM(D175:D179)</f>
        <v>138428</v>
      </c>
      <c r="E180" s="804">
        <f>SUM(E175:E179)</f>
        <v>131822</v>
      </c>
      <c r="F180" s="830">
        <f t="shared" si="2"/>
        <v>0.9522784407778773</v>
      </c>
    </row>
    <row r="181" spans="1:6" ht="12.75">
      <c r="A181" s="313"/>
      <c r="B181" s="339" t="s">
        <v>262</v>
      </c>
      <c r="C181" s="563">
        <v>1270</v>
      </c>
      <c r="D181" s="563">
        <v>1386</v>
      </c>
      <c r="E181" s="563">
        <v>1316</v>
      </c>
      <c r="F181" s="320">
        <f t="shared" si="2"/>
        <v>0.9494949494949495</v>
      </c>
    </row>
    <row r="182" spans="1:6" ht="12.75">
      <c r="A182" s="313"/>
      <c r="B182" s="339" t="s">
        <v>263</v>
      </c>
      <c r="C182" s="563"/>
      <c r="D182" s="563"/>
      <c r="E182" s="563"/>
      <c r="F182" s="320"/>
    </row>
    <row r="183" spans="1:6" ht="13.5" thickBot="1">
      <c r="A183" s="313"/>
      <c r="B183" s="341" t="s">
        <v>477</v>
      </c>
      <c r="C183" s="799"/>
      <c r="D183" s="799"/>
      <c r="E183" s="799"/>
      <c r="F183" s="735"/>
    </row>
    <row r="184" spans="1:6" ht="13.5" thickBot="1">
      <c r="A184" s="313"/>
      <c r="B184" s="343" t="s">
        <v>70</v>
      </c>
      <c r="C184" s="804">
        <f>SUM(C181:C183)</f>
        <v>1270</v>
      </c>
      <c r="D184" s="804">
        <f>SUM(D181:D183)</f>
        <v>1386</v>
      </c>
      <c r="E184" s="804">
        <f>SUM(E181:E183)</f>
        <v>1316</v>
      </c>
      <c r="F184" s="828">
        <f t="shared" si="2"/>
        <v>0.9494949494949495</v>
      </c>
    </row>
    <row r="185" spans="1:8" ht="15.75" thickBot="1">
      <c r="A185" s="310"/>
      <c r="B185" s="344" t="s">
        <v>116</v>
      </c>
      <c r="C185" s="798">
        <f>SUM(C180+C184)</f>
        <v>132015</v>
      </c>
      <c r="D185" s="798">
        <f>SUM(D180+D184)</f>
        <v>139814</v>
      </c>
      <c r="E185" s="798">
        <f>SUM(E180+E184)</f>
        <v>133138</v>
      </c>
      <c r="F185" s="830">
        <f t="shared" si="2"/>
        <v>0.9522508475546083</v>
      </c>
      <c r="H185" s="827"/>
    </row>
    <row r="186" spans="1:6" ht="15">
      <c r="A186" s="226">
        <v>2330</v>
      </c>
      <c r="B186" s="229" t="s">
        <v>351</v>
      </c>
      <c r="C186" s="563"/>
      <c r="D186" s="563"/>
      <c r="E186" s="563"/>
      <c r="F186" s="320"/>
    </row>
    <row r="187" spans="1:6" ht="12" customHeight="1">
      <c r="A187" s="313"/>
      <c r="B187" s="315" t="s">
        <v>200</v>
      </c>
      <c r="C187" s="591"/>
      <c r="D187" s="591"/>
      <c r="E187" s="591"/>
      <c r="F187" s="320"/>
    </row>
    <row r="188" spans="1:6" ht="13.5" thickBot="1">
      <c r="A188" s="313"/>
      <c r="B188" s="316" t="s">
        <v>201</v>
      </c>
      <c r="C188" s="801"/>
      <c r="D188" s="801">
        <v>904</v>
      </c>
      <c r="E188" s="801">
        <v>904</v>
      </c>
      <c r="F188" s="735">
        <f t="shared" si="2"/>
        <v>1</v>
      </c>
    </row>
    <row r="189" spans="1:6" ht="13.5" thickBot="1">
      <c r="A189" s="313"/>
      <c r="B189" s="317" t="s">
        <v>214</v>
      </c>
      <c r="C189" s="802"/>
      <c r="D189" s="802">
        <f>SUM(D188)</f>
        <v>904</v>
      </c>
      <c r="E189" s="802">
        <f>SUM(E188)</f>
        <v>904</v>
      </c>
      <c r="F189" s="830">
        <f t="shared" si="2"/>
        <v>1</v>
      </c>
    </row>
    <row r="190" spans="1:6" ht="12.75">
      <c r="A190" s="313"/>
      <c r="B190" s="315" t="s">
        <v>203</v>
      </c>
      <c r="C190" s="563"/>
      <c r="D190" s="563"/>
      <c r="E190" s="563"/>
      <c r="F190" s="320"/>
    </row>
    <row r="191" spans="1:6" ht="12.75">
      <c r="A191" s="313"/>
      <c r="B191" s="321" t="s">
        <v>204</v>
      </c>
      <c r="C191" s="803"/>
      <c r="D191" s="803"/>
      <c r="E191" s="803"/>
      <c r="F191" s="320"/>
    </row>
    <row r="192" spans="1:6" ht="12.75">
      <c r="A192" s="313"/>
      <c r="B192" s="321" t="s">
        <v>205</v>
      </c>
      <c r="C192" s="803"/>
      <c r="D192" s="803"/>
      <c r="E192" s="803"/>
      <c r="F192" s="320"/>
    </row>
    <row r="193" spans="1:6" ht="12.75">
      <c r="A193" s="313"/>
      <c r="B193" s="323" t="s">
        <v>206</v>
      </c>
      <c r="C193" s="563"/>
      <c r="D193" s="563"/>
      <c r="E193" s="563"/>
      <c r="F193" s="320"/>
    </row>
    <row r="194" spans="1:6" ht="12.75">
      <c r="A194" s="313"/>
      <c r="B194" s="323" t="s">
        <v>207</v>
      </c>
      <c r="C194" s="563"/>
      <c r="D194" s="563"/>
      <c r="E194" s="563"/>
      <c r="F194" s="320"/>
    </row>
    <row r="195" spans="1:6" ht="12.75">
      <c r="A195" s="313"/>
      <c r="B195" s="323" t="s">
        <v>208</v>
      </c>
      <c r="C195" s="563"/>
      <c r="D195" s="563"/>
      <c r="E195" s="563"/>
      <c r="F195" s="320"/>
    </row>
    <row r="196" spans="1:6" ht="12.75">
      <c r="A196" s="313"/>
      <c r="B196" s="324" t="s">
        <v>498</v>
      </c>
      <c r="C196" s="563"/>
      <c r="D196" s="563"/>
      <c r="E196" s="563"/>
      <c r="F196" s="320"/>
    </row>
    <row r="197" spans="1:6" ht="13.5" thickBot="1">
      <c r="A197" s="313"/>
      <c r="B197" s="325" t="s">
        <v>209</v>
      </c>
      <c r="C197" s="799"/>
      <c r="D197" s="799">
        <v>66</v>
      </c>
      <c r="E197" s="799">
        <v>66</v>
      </c>
      <c r="F197" s="735">
        <f t="shared" si="2"/>
        <v>1</v>
      </c>
    </row>
    <row r="198" spans="1:6" ht="13.5" thickBot="1">
      <c r="A198" s="313"/>
      <c r="B198" s="327" t="s">
        <v>364</v>
      </c>
      <c r="C198" s="804"/>
      <c r="D198" s="804">
        <f>SUM(D197)</f>
        <v>66</v>
      </c>
      <c r="E198" s="804">
        <f>SUM(E197)</f>
        <v>66</v>
      </c>
      <c r="F198" s="830">
        <f t="shared" si="2"/>
        <v>1</v>
      </c>
    </row>
    <row r="199" spans="1:6" ht="13.5" thickBot="1">
      <c r="A199" s="313"/>
      <c r="B199" s="147" t="s">
        <v>239</v>
      </c>
      <c r="C199" s="804"/>
      <c r="D199" s="804"/>
      <c r="E199" s="804"/>
      <c r="F199" s="829"/>
    </row>
    <row r="200" spans="1:6" ht="13.5" thickBot="1">
      <c r="A200" s="313"/>
      <c r="B200" s="586" t="s">
        <v>240</v>
      </c>
      <c r="C200" s="804"/>
      <c r="D200" s="804">
        <f>D199</f>
        <v>0</v>
      </c>
      <c r="E200" s="804">
        <f>E199</f>
        <v>0</v>
      </c>
      <c r="F200" s="829"/>
    </row>
    <row r="201" spans="1:6" ht="13.5" thickBot="1">
      <c r="A201" s="313"/>
      <c r="B201" s="330" t="s">
        <v>71</v>
      </c>
      <c r="C201" s="805"/>
      <c r="D201" s="805">
        <f>SUM(D198+D189+D200)</f>
        <v>970</v>
      </c>
      <c r="E201" s="805">
        <f>SUM(E198+E189+E200)</f>
        <v>970</v>
      </c>
      <c r="F201" s="830">
        <f t="shared" si="2"/>
        <v>1</v>
      </c>
    </row>
    <row r="202" spans="1:6" ht="13.5" thickBot="1">
      <c r="A202" s="313"/>
      <c r="B202" s="791" t="s">
        <v>512</v>
      </c>
      <c r="C202" s="793"/>
      <c r="D202" s="793">
        <v>87</v>
      </c>
      <c r="E202" s="793">
        <v>87</v>
      </c>
      <c r="F202" s="829">
        <f t="shared" si="2"/>
        <v>1</v>
      </c>
    </row>
    <row r="203" spans="1:6" ht="13.5" thickBot="1">
      <c r="A203" s="313"/>
      <c r="B203" s="332" t="s">
        <v>72</v>
      </c>
      <c r="C203" s="794"/>
      <c r="D203" s="794">
        <f>SUM(D202)</f>
        <v>87</v>
      </c>
      <c r="E203" s="794">
        <f>SUM(E202)</f>
        <v>87</v>
      </c>
      <c r="F203" s="830">
        <f t="shared" si="2"/>
        <v>1</v>
      </c>
    </row>
    <row r="204" spans="1:6" ht="12.75">
      <c r="A204" s="313"/>
      <c r="B204" s="783" t="s">
        <v>468</v>
      </c>
      <c r="C204" s="564"/>
      <c r="D204" s="564">
        <v>35</v>
      </c>
      <c r="E204" s="564">
        <v>35</v>
      </c>
      <c r="F204" s="320">
        <f aca="true" t="shared" si="3" ref="F204:F266">SUM(E204/D204)</f>
        <v>1</v>
      </c>
    </row>
    <row r="205" spans="1:6" ht="13.5" thickBot="1">
      <c r="A205" s="313"/>
      <c r="B205" s="335" t="s">
        <v>505</v>
      </c>
      <c r="C205" s="799">
        <v>110756</v>
      </c>
      <c r="D205" s="799">
        <f>113878+559</f>
        <v>114437</v>
      </c>
      <c r="E205" s="799">
        <v>111912</v>
      </c>
      <c r="F205" s="735">
        <f t="shared" si="3"/>
        <v>0.9779354579375552</v>
      </c>
    </row>
    <row r="206" spans="1:6" ht="13.5" thickBot="1">
      <c r="A206" s="313"/>
      <c r="B206" s="336" t="s">
        <v>65</v>
      </c>
      <c r="C206" s="797">
        <f>SUM(C204:C205)</f>
        <v>110756</v>
      </c>
      <c r="D206" s="797">
        <f>SUM(D204:D205)</f>
        <v>114472</v>
      </c>
      <c r="E206" s="797">
        <f>SUM(E204:E205)</f>
        <v>111947</v>
      </c>
      <c r="F206" s="830">
        <f t="shared" si="3"/>
        <v>0.9779422042071424</v>
      </c>
    </row>
    <row r="207" spans="1:6" ht="15.75" thickBot="1">
      <c r="A207" s="313"/>
      <c r="B207" s="338" t="s">
        <v>79</v>
      </c>
      <c r="C207" s="798">
        <f>SUM(C201+C203+C206)</f>
        <v>110756</v>
      </c>
      <c r="D207" s="798">
        <f>SUM(D201+D203+D206)</f>
        <v>115529</v>
      </c>
      <c r="E207" s="798">
        <f>SUM(E201+E203+E206)</f>
        <v>113004</v>
      </c>
      <c r="F207" s="830">
        <f t="shared" si="3"/>
        <v>0.9781440157882436</v>
      </c>
    </row>
    <row r="208" spans="1:6" ht="12.75">
      <c r="A208" s="313"/>
      <c r="B208" s="339" t="s">
        <v>342</v>
      </c>
      <c r="C208" s="563">
        <v>87361</v>
      </c>
      <c r="D208" s="563">
        <f>90628+468</f>
        <v>91096</v>
      </c>
      <c r="E208" s="563">
        <v>89612</v>
      </c>
      <c r="F208" s="320">
        <f t="shared" si="3"/>
        <v>0.9837094932818126</v>
      </c>
    </row>
    <row r="209" spans="1:6" ht="12.75">
      <c r="A209" s="313"/>
      <c r="B209" s="339" t="s">
        <v>343</v>
      </c>
      <c r="C209" s="563">
        <v>17737</v>
      </c>
      <c r="D209" s="563">
        <f>18374+91</f>
        <v>18465</v>
      </c>
      <c r="E209" s="563">
        <v>18284</v>
      </c>
      <c r="F209" s="320">
        <f t="shared" si="3"/>
        <v>0.9901976712699702</v>
      </c>
    </row>
    <row r="210" spans="1:6" ht="12.75">
      <c r="A210" s="313"/>
      <c r="B210" s="339" t="s">
        <v>344</v>
      </c>
      <c r="C210" s="563">
        <v>4642</v>
      </c>
      <c r="D210" s="563">
        <v>5465</v>
      </c>
      <c r="E210" s="563">
        <v>4781</v>
      </c>
      <c r="F210" s="320">
        <f t="shared" si="3"/>
        <v>0.87483989021043</v>
      </c>
    </row>
    <row r="211" spans="1:6" ht="12.75">
      <c r="A211" s="313"/>
      <c r="B211" s="340" t="s">
        <v>346</v>
      </c>
      <c r="C211" s="563"/>
      <c r="D211" s="563"/>
      <c r="E211" s="563"/>
      <c r="F211" s="320"/>
    </row>
    <row r="212" spans="1:6" ht="13.5" thickBot="1">
      <c r="A212" s="313"/>
      <c r="B212" s="341" t="s">
        <v>345</v>
      </c>
      <c r="C212" s="799"/>
      <c r="D212" s="799"/>
      <c r="E212" s="799"/>
      <c r="F212" s="735"/>
    </row>
    <row r="213" spans="1:6" ht="13.5" thickBot="1">
      <c r="A213" s="313"/>
      <c r="B213" s="342" t="s">
        <v>64</v>
      </c>
      <c r="C213" s="804">
        <f>SUM(C208:C212)</f>
        <v>109740</v>
      </c>
      <c r="D213" s="804">
        <f>SUM(D208:D212)</f>
        <v>115026</v>
      </c>
      <c r="E213" s="804">
        <f>SUM(E208:E212)</f>
        <v>112677</v>
      </c>
      <c r="F213" s="735">
        <f t="shared" si="3"/>
        <v>0.9795785300714621</v>
      </c>
    </row>
    <row r="214" spans="1:6" ht="12.75">
      <c r="A214" s="313"/>
      <c r="B214" s="339" t="s">
        <v>262</v>
      </c>
      <c r="C214" s="563">
        <v>1016</v>
      </c>
      <c r="D214" s="563">
        <f>1103-600</f>
        <v>503</v>
      </c>
      <c r="E214" s="563">
        <v>228</v>
      </c>
      <c r="F214" s="320">
        <f t="shared" si="3"/>
        <v>0.4532803180914513</v>
      </c>
    </row>
    <row r="215" spans="1:6" ht="12.75">
      <c r="A215" s="313"/>
      <c r="B215" s="339" t="s">
        <v>263</v>
      </c>
      <c r="C215" s="563"/>
      <c r="D215" s="563"/>
      <c r="E215" s="563"/>
      <c r="F215" s="320"/>
    </row>
    <row r="216" spans="1:6" ht="13.5" thickBot="1">
      <c r="A216" s="313"/>
      <c r="B216" s="341" t="s">
        <v>477</v>
      </c>
      <c r="C216" s="799"/>
      <c r="D216" s="799"/>
      <c r="E216" s="799"/>
      <c r="F216" s="735"/>
    </row>
    <row r="217" spans="1:6" ht="13.5" thickBot="1">
      <c r="A217" s="313"/>
      <c r="B217" s="343" t="s">
        <v>70</v>
      </c>
      <c r="C217" s="804">
        <f>SUM(C214:C216)</f>
        <v>1016</v>
      </c>
      <c r="D217" s="804">
        <f>SUM(D214:D216)</f>
        <v>503</v>
      </c>
      <c r="E217" s="804">
        <f>SUM(E214:E216)</f>
        <v>228</v>
      </c>
      <c r="F217" s="830">
        <f t="shared" si="3"/>
        <v>0.4532803180914513</v>
      </c>
    </row>
    <row r="218" spans="1:8" ht="15.75" thickBot="1">
      <c r="A218" s="310"/>
      <c r="B218" s="344" t="s">
        <v>116</v>
      </c>
      <c r="C218" s="798">
        <f>SUM(C213+C217)</f>
        <v>110756</v>
      </c>
      <c r="D218" s="798">
        <f>SUM(D213+D217)</f>
        <v>115529</v>
      </c>
      <c r="E218" s="798">
        <f>SUM(E213+E217)</f>
        <v>112905</v>
      </c>
      <c r="F218" s="830">
        <f>SUM(E218/D218)</f>
        <v>0.9772870880904362</v>
      </c>
      <c r="H218" s="827"/>
    </row>
    <row r="219" spans="1:6" ht="15">
      <c r="A219" s="227">
        <v>2335</v>
      </c>
      <c r="B219" s="229" t="s">
        <v>352</v>
      </c>
      <c r="C219" s="563"/>
      <c r="D219" s="563"/>
      <c r="E219" s="563"/>
      <c r="F219" s="320"/>
    </row>
    <row r="220" spans="1:6" ht="12" customHeight="1">
      <c r="A220" s="313"/>
      <c r="B220" s="315" t="s">
        <v>200</v>
      </c>
      <c r="C220" s="591"/>
      <c r="D220" s="591"/>
      <c r="E220" s="591"/>
      <c r="F220" s="320"/>
    </row>
    <row r="221" spans="1:6" ht="13.5" thickBot="1">
      <c r="A221" s="313"/>
      <c r="B221" s="316" t="s">
        <v>201</v>
      </c>
      <c r="C221" s="801"/>
      <c r="D221" s="801">
        <v>756</v>
      </c>
      <c r="E221" s="801">
        <v>756</v>
      </c>
      <c r="F221" s="735">
        <f t="shared" si="3"/>
        <v>1</v>
      </c>
    </row>
    <row r="222" spans="1:6" ht="13.5" thickBot="1">
      <c r="A222" s="313"/>
      <c r="B222" s="317" t="s">
        <v>214</v>
      </c>
      <c r="C222" s="802"/>
      <c r="D222" s="802">
        <f>SUM(D221)</f>
        <v>756</v>
      </c>
      <c r="E222" s="802">
        <f>SUM(E221)</f>
        <v>756</v>
      </c>
      <c r="F222" s="828">
        <f t="shared" si="3"/>
        <v>1</v>
      </c>
    </row>
    <row r="223" spans="1:6" ht="12.75">
      <c r="A223" s="313"/>
      <c r="B223" s="315" t="s">
        <v>203</v>
      </c>
      <c r="C223" s="563"/>
      <c r="D223" s="563"/>
      <c r="E223" s="563"/>
      <c r="F223" s="320"/>
    </row>
    <row r="224" spans="1:6" ht="12.75">
      <c r="A224" s="313"/>
      <c r="B224" s="321" t="s">
        <v>204</v>
      </c>
      <c r="C224" s="803"/>
      <c r="D224" s="803"/>
      <c r="E224" s="803"/>
      <c r="F224" s="320"/>
    </row>
    <row r="225" spans="1:6" ht="12.75">
      <c r="A225" s="313"/>
      <c r="B225" s="321" t="s">
        <v>205</v>
      </c>
      <c r="C225" s="803"/>
      <c r="D225" s="803"/>
      <c r="E225" s="803"/>
      <c r="F225" s="320"/>
    </row>
    <row r="226" spans="1:6" ht="12.75">
      <c r="A226" s="313"/>
      <c r="B226" s="323" t="s">
        <v>206</v>
      </c>
      <c r="C226" s="563"/>
      <c r="D226" s="563"/>
      <c r="E226" s="563"/>
      <c r="F226" s="320"/>
    </row>
    <row r="227" spans="1:6" ht="12.75">
      <c r="A227" s="313"/>
      <c r="B227" s="323" t="s">
        <v>207</v>
      </c>
      <c r="C227" s="563"/>
      <c r="D227" s="563"/>
      <c r="E227" s="563"/>
      <c r="F227" s="320"/>
    </row>
    <row r="228" spans="1:6" ht="12.75">
      <c r="A228" s="313"/>
      <c r="B228" s="323" t="s">
        <v>208</v>
      </c>
      <c r="C228" s="563"/>
      <c r="D228" s="563"/>
      <c r="E228" s="563"/>
      <c r="F228" s="320"/>
    </row>
    <row r="229" spans="1:6" ht="12.75">
      <c r="A229" s="313"/>
      <c r="B229" s="324" t="s">
        <v>498</v>
      </c>
      <c r="C229" s="563"/>
      <c r="D229" s="563"/>
      <c r="E229" s="563"/>
      <c r="F229" s="320"/>
    </row>
    <row r="230" spans="1:6" ht="13.5" thickBot="1">
      <c r="A230" s="313"/>
      <c r="B230" s="325" t="s">
        <v>209</v>
      </c>
      <c r="C230" s="799"/>
      <c r="D230" s="799">
        <v>48</v>
      </c>
      <c r="E230" s="799">
        <v>49</v>
      </c>
      <c r="F230" s="735">
        <f t="shared" si="3"/>
        <v>1.0208333333333333</v>
      </c>
    </row>
    <row r="231" spans="1:6" ht="13.5" thickBot="1">
      <c r="A231" s="313"/>
      <c r="B231" s="327" t="s">
        <v>364</v>
      </c>
      <c r="C231" s="804"/>
      <c r="D231" s="804">
        <f>SUM(D230)</f>
        <v>48</v>
      </c>
      <c r="E231" s="804">
        <f>SUM(E230)</f>
        <v>49</v>
      </c>
      <c r="F231" s="828">
        <f t="shared" si="3"/>
        <v>1.0208333333333333</v>
      </c>
    </row>
    <row r="232" spans="1:6" ht="13.5" thickBot="1">
      <c r="A232" s="313"/>
      <c r="B232" s="147" t="s">
        <v>239</v>
      </c>
      <c r="C232" s="804"/>
      <c r="D232" s="804"/>
      <c r="E232" s="804"/>
      <c r="F232" s="829"/>
    </row>
    <row r="233" spans="1:6" ht="13.5" thickBot="1">
      <c r="A233" s="313"/>
      <c r="B233" s="586" t="s">
        <v>240</v>
      </c>
      <c r="C233" s="804"/>
      <c r="D233" s="804">
        <f>D232</f>
        <v>0</v>
      </c>
      <c r="E233" s="804"/>
      <c r="F233" s="829"/>
    </row>
    <row r="234" spans="1:6" ht="13.5" thickBot="1">
      <c r="A234" s="313"/>
      <c r="B234" s="330" t="s">
        <v>71</v>
      </c>
      <c r="C234" s="805"/>
      <c r="D234" s="805">
        <f>SUM(D231+D222+D233)</f>
        <v>804</v>
      </c>
      <c r="E234" s="805">
        <f>SUM(E231+E222+E233)</f>
        <v>805</v>
      </c>
      <c r="F234" s="829">
        <f t="shared" si="3"/>
        <v>1.0012437810945274</v>
      </c>
    </row>
    <row r="235" spans="1:6" ht="13.5" thickBot="1">
      <c r="A235" s="313"/>
      <c r="B235" s="791" t="s">
        <v>512</v>
      </c>
      <c r="C235" s="793"/>
      <c r="D235" s="793">
        <v>308</v>
      </c>
      <c r="E235" s="793">
        <v>308</v>
      </c>
      <c r="F235" s="829">
        <f t="shared" si="3"/>
        <v>1</v>
      </c>
    </row>
    <row r="236" spans="1:6" ht="13.5" thickBot="1">
      <c r="A236" s="313"/>
      <c r="B236" s="332" t="s">
        <v>72</v>
      </c>
      <c r="C236" s="794"/>
      <c r="D236" s="794">
        <f>SUM(D235)</f>
        <v>308</v>
      </c>
      <c r="E236" s="794">
        <f>SUM(E235)</f>
        <v>308</v>
      </c>
      <c r="F236" s="828">
        <f t="shared" si="3"/>
        <v>1</v>
      </c>
    </row>
    <row r="237" spans="1:6" ht="12.75">
      <c r="A237" s="313"/>
      <c r="B237" s="783" t="s">
        <v>468</v>
      </c>
      <c r="C237" s="564"/>
      <c r="D237" s="564">
        <v>616</v>
      </c>
      <c r="E237" s="564">
        <v>616</v>
      </c>
      <c r="F237" s="320">
        <f t="shared" si="3"/>
        <v>1</v>
      </c>
    </row>
    <row r="238" spans="1:6" ht="13.5" thickBot="1">
      <c r="A238" s="313"/>
      <c r="B238" s="335" t="s">
        <v>505</v>
      </c>
      <c r="C238" s="799">
        <v>78536</v>
      </c>
      <c r="D238" s="799">
        <f>81512+544</f>
        <v>82056</v>
      </c>
      <c r="E238" s="799">
        <v>75964</v>
      </c>
      <c r="F238" s="735">
        <f t="shared" si="3"/>
        <v>0.9257580189139124</v>
      </c>
    </row>
    <row r="239" spans="1:6" ht="13.5" thickBot="1">
      <c r="A239" s="313"/>
      <c r="B239" s="336" t="s">
        <v>65</v>
      </c>
      <c r="C239" s="797">
        <f>SUM(C237:C238)</f>
        <v>78536</v>
      </c>
      <c r="D239" s="797">
        <f>SUM(D237:D238)</f>
        <v>82672</v>
      </c>
      <c r="E239" s="797">
        <f>SUM(E237:E238)</f>
        <v>76580</v>
      </c>
      <c r="F239" s="828">
        <f t="shared" si="3"/>
        <v>0.9263112057286627</v>
      </c>
    </row>
    <row r="240" spans="1:6" ht="13.5" thickBot="1">
      <c r="A240" s="313"/>
      <c r="B240" s="249" t="s">
        <v>468</v>
      </c>
      <c r="C240" s="793"/>
      <c r="D240" s="793"/>
      <c r="E240" s="793"/>
      <c r="F240" s="829"/>
    </row>
    <row r="241" spans="1:6" ht="13.5" thickBot="1">
      <c r="A241" s="313"/>
      <c r="B241" s="336" t="s">
        <v>67</v>
      </c>
      <c r="C241" s="797">
        <f>SUM(C240)</f>
        <v>0</v>
      </c>
      <c r="D241" s="797">
        <f>SUM(D240)</f>
        <v>0</v>
      </c>
      <c r="E241" s="797"/>
      <c r="F241" s="829"/>
    </row>
    <row r="242" spans="1:6" ht="15.75" thickBot="1">
      <c r="A242" s="313"/>
      <c r="B242" s="338" t="s">
        <v>79</v>
      </c>
      <c r="C242" s="798">
        <f>SUM(C234+C236+C239+C241)</f>
        <v>78536</v>
      </c>
      <c r="D242" s="798">
        <f>SUM(D234+D236+D239+D241)</f>
        <v>83784</v>
      </c>
      <c r="E242" s="798">
        <f>SUM(E234+E236+E239+E241)</f>
        <v>77693</v>
      </c>
      <c r="F242" s="830">
        <f t="shared" si="3"/>
        <v>0.9273011553518572</v>
      </c>
    </row>
    <row r="243" spans="1:6" ht="12.75">
      <c r="A243" s="313"/>
      <c r="B243" s="339" t="s">
        <v>342</v>
      </c>
      <c r="C243" s="563">
        <v>60710</v>
      </c>
      <c r="D243" s="563">
        <v>63099</v>
      </c>
      <c r="E243" s="563">
        <v>60365</v>
      </c>
      <c r="F243" s="320">
        <f t="shared" si="3"/>
        <v>0.956671262619059</v>
      </c>
    </row>
    <row r="244" spans="1:6" ht="12.75">
      <c r="A244" s="313"/>
      <c r="B244" s="339" t="s">
        <v>343</v>
      </c>
      <c r="C244" s="563">
        <v>12358</v>
      </c>
      <c r="D244" s="563">
        <f>12822+89</f>
        <v>12911</v>
      </c>
      <c r="E244" s="563">
        <v>12201</v>
      </c>
      <c r="F244" s="320">
        <f t="shared" si="3"/>
        <v>0.9450081326001084</v>
      </c>
    </row>
    <row r="245" spans="1:6" ht="12.75">
      <c r="A245" s="313"/>
      <c r="B245" s="339" t="s">
        <v>344</v>
      </c>
      <c r="C245" s="563">
        <v>2674</v>
      </c>
      <c r="D245" s="563">
        <v>4222</v>
      </c>
      <c r="E245" s="563">
        <v>2798</v>
      </c>
      <c r="F245" s="320">
        <f t="shared" si="3"/>
        <v>0.6627190904784462</v>
      </c>
    </row>
    <row r="246" spans="1:6" ht="12.75">
      <c r="A246" s="313"/>
      <c r="B246" s="340" t="s">
        <v>346</v>
      </c>
      <c r="C246" s="563"/>
      <c r="D246" s="563"/>
      <c r="E246" s="563"/>
      <c r="F246" s="320"/>
    </row>
    <row r="247" spans="1:6" ht="13.5" thickBot="1">
      <c r="A247" s="313"/>
      <c r="B247" s="341" t="s">
        <v>345</v>
      </c>
      <c r="C247" s="799"/>
      <c r="D247" s="799"/>
      <c r="E247" s="799"/>
      <c r="F247" s="735"/>
    </row>
    <row r="248" spans="1:6" ht="13.5" thickBot="1">
      <c r="A248" s="313"/>
      <c r="B248" s="342" t="s">
        <v>64</v>
      </c>
      <c r="C248" s="800">
        <f>SUM(C243:C247)</f>
        <v>75742</v>
      </c>
      <c r="D248" s="800">
        <f>SUM(D243:D247)</f>
        <v>80232</v>
      </c>
      <c r="E248" s="800">
        <f>SUM(E243:E247)</f>
        <v>75364</v>
      </c>
      <c r="F248" s="828">
        <f t="shared" si="3"/>
        <v>0.9393259547312793</v>
      </c>
    </row>
    <row r="249" spans="1:6" ht="12.75">
      <c r="A249" s="313"/>
      <c r="B249" s="339" t="s">
        <v>262</v>
      </c>
      <c r="C249" s="563">
        <v>2794</v>
      </c>
      <c r="D249" s="563">
        <v>3552</v>
      </c>
      <c r="E249" s="563">
        <v>1654</v>
      </c>
      <c r="F249" s="320">
        <f t="shared" si="3"/>
        <v>0.46565315315315314</v>
      </c>
    </row>
    <row r="250" spans="1:6" ht="12.75">
      <c r="A250" s="313"/>
      <c r="B250" s="339" t="s">
        <v>263</v>
      </c>
      <c r="C250" s="563"/>
      <c r="D250" s="563"/>
      <c r="E250" s="563"/>
      <c r="F250" s="320"/>
    </row>
    <row r="251" spans="1:6" ht="13.5" thickBot="1">
      <c r="A251" s="313"/>
      <c r="B251" s="341" t="s">
        <v>477</v>
      </c>
      <c r="C251" s="799"/>
      <c r="D251" s="799"/>
      <c r="E251" s="799"/>
      <c r="F251" s="735"/>
    </row>
    <row r="252" spans="1:6" ht="13.5" thickBot="1">
      <c r="A252" s="313"/>
      <c r="B252" s="343" t="s">
        <v>70</v>
      </c>
      <c r="C252" s="800">
        <f>SUM(C249:C251)</f>
        <v>2794</v>
      </c>
      <c r="D252" s="800">
        <f>SUM(D249:D251)</f>
        <v>3552</v>
      </c>
      <c r="E252" s="800">
        <f>SUM(E249:E251)</f>
        <v>1654</v>
      </c>
      <c r="F252" s="830">
        <f t="shared" si="3"/>
        <v>0.46565315315315314</v>
      </c>
    </row>
    <row r="253" spans="1:8" ht="15.75" thickBot="1">
      <c r="A253" s="310"/>
      <c r="B253" s="344" t="s">
        <v>116</v>
      </c>
      <c r="C253" s="798">
        <f>SUM(C248+C252)</f>
        <v>78536</v>
      </c>
      <c r="D253" s="798">
        <f>SUM(D248+D252)</f>
        <v>83784</v>
      </c>
      <c r="E253" s="798">
        <f>SUM(E248+E252)</f>
        <v>77018</v>
      </c>
      <c r="F253" s="830">
        <f t="shared" si="3"/>
        <v>0.9192447245297432</v>
      </c>
      <c r="H253" s="827"/>
    </row>
    <row r="254" spans="1:6" ht="15">
      <c r="A254" s="226">
        <v>2345</v>
      </c>
      <c r="B254" s="347" t="s">
        <v>353</v>
      </c>
      <c r="C254" s="563"/>
      <c r="D254" s="563"/>
      <c r="E254" s="563"/>
      <c r="F254" s="320"/>
    </row>
    <row r="255" spans="1:6" ht="12" customHeight="1">
      <c r="A255" s="313"/>
      <c r="B255" s="315" t="s">
        <v>200</v>
      </c>
      <c r="C255" s="591"/>
      <c r="D255" s="591"/>
      <c r="E255" s="591"/>
      <c r="F255" s="320"/>
    </row>
    <row r="256" spans="1:6" ht="13.5" thickBot="1">
      <c r="A256" s="313"/>
      <c r="B256" s="316" t="s">
        <v>201</v>
      </c>
      <c r="C256" s="801"/>
      <c r="D256" s="801">
        <v>1774</v>
      </c>
      <c r="E256" s="801">
        <v>1774</v>
      </c>
      <c r="F256" s="735">
        <f t="shared" si="3"/>
        <v>1</v>
      </c>
    </row>
    <row r="257" spans="1:6" ht="13.5" thickBot="1">
      <c r="A257" s="313"/>
      <c r="B257" s="317" t="s">
        <v>214</v>
      </c>
      <c r="C257" s="802"/>
      <c r="D257" s="809">
        <f>SUM(D256)</f>
        <v>1774</v>
      </c>
      <c r="E257" s="809">
        <f>SUM(E256)</f>
        <v>1774</v>
      </c>
      <c r="F257" s="828">
        <f t="shared" si="3"/>
        <v>1</v>
      </c>
    </row>
    <row r="258" spans="1:6" ht="12.75">
      <c r="A258" s="313"/>
      <c r="B258" s="315" t="s">
        <v>203</v>
      </c>
      <c r="C258" s="563"/>
      <c r="D258" s="563"/>
      <c r="E258" s="563"/>
      <c r="F258" s="320"/>
    </row>
    <row r="259" spans="1:6" ht="12.75">
      <c r="A259" s="313"/>
      <c r="B259" s="321" t="s">
        <v>204</v>
      </c>
      <c r="C259" s="803"/>
      <c r="D259" s="803"/>
      <c r="E259" s="803"/>
      <c r="F259" s="320"/>
    </row>
    <row r="260" spans="1:6" ht="12.75">
      <c r="A260" s="313"/>
      <c r="B260" s="321" t="s">
        <v>205</v>
      </c>
      <c r="C260" s="803"/>
      <c r="D260" s="803"/>
      <c r="E260" s="803"/>
      <c r="F260" s="320"/>
    </row>
    <row r="261" spans="1:6" ht="12.75">
      <c r="A261" s="313"/>
      <c r="B261" s="323" t="s">
        <v>206</v>
      </c>
      <c r="C261" s="563"/>
      <c r="D261" s="563"/>
      <c r="E261" s="563"/>
      <c r="F261" s="320"/>
    </row>
    <row r="262" spans="1:6" ht="12.75">
      <c r="A262" s="313"/>
      <c r="B262" s="323" t="s">
        <v>207</v>
      </c>
      <c r="C262" s="563"/>
      <c r="D262" s="563"/>
      <c r="E262" s="563"/>
      <c r="F262" s="320"/>
    </row>
    <row r="263" spans="1:6" ht="12.75">
      <c r="A263" s="313"/>
      <c r="B263" s="323" t="s">
        <v>208</v>
      </c>
      <c r="C263" s="563"/>
      <c r="D263" s="563"/>
      <c r="E263" s="563"/>
      <c r="F263" s="320"/>
    </row>
    <row r="264" spans="1:6" ht="12.75">
      <c r="A264" s="313"/>
      <c r="B264" s="324" t="s">
        <v>498</v>
      </c>
      <c r="C264" s="563"/>
      <c r="D264" s="563"/>
      <c r="E264" s="563"/>
      <c r="F264" s="320"/>
    </row>
    <row r="265" spans="1:6" ht="13.5" thickBot="1">
      <c r="A265" s="313"/>
      <c r="B265" s="325" t="s">
        <v>209</v>
      </c>
      <c r="C265" s="563"/>
      <c r="D265" s="563">
        <v>43</v>
      </c>
      <c r="E265" s="563">
        <v>43</v>
      </c>
      <c r="F265" s="735">
        <f t="shared" si="3"/>
        <v>1</v>
      </c>
    </row>
    <row r="266" spans="1:6" ht="13.5" thickBot="1">
      <c r="A266" s="313"/>
      <c r="B266" s="327" t="s">
        <v>364</v>
      </c>
      <c r="C266" s="800"/>
      <c r="D266" s="800">
        <f>SUM(D265)</f>
        <v>43</v>
      </c>
      <c r="E266" s="800">
        <f>SUM(E265)</f>
        <v>43</v>
      </c>
      <c r="F266" s="828">
        <f t="shared" si="3"/>
        <v>1</v>
      </c>
    </row>
    <row r="267" spans="1:6" ht="13.5" thickBot="1">
      <c r="A267" s="313"/>
      <c r="B267" s="147" t="s">
        <v>239</v>
      </c>
      <c r="C267" s="804"/>
      <c r="D267" s="804"/>
      <c r="E267" s="804"/>
      <c r="F267" s="829"/>
    </row>
    <row r="268" spans="1:6" ht="13.5" thickBot="1">
      <c r="A268" s="313"/>
      <c r="B268" s="586" t="s">
        <v>240</v>
      </c>
      <c r="C268" s="804"/>
      <c r="D268" s="804">
        <f>D267</f>
        <v>0</v>
      </c>
      <c r="E268" s="804">
        <f>E267</f>
        <v>0</v>
      </c>
      <c r="F268" s="735"/>
    </row>
    <row r="269" spans="1:6" ht="13.5" thickBot="1">
      <c r="A269" s="313"/>
      <c r="B269" s="330" t="s">
        <v>71</v>
      </c>
      <c r="C269" s="805"/>
      <c r="D269" s="805">
        <f>SUM(D266+D257+D268)</f>
        <v>1817</v>
      </c>
      <c r="E269" s="805">
        <f>SUM(E266+E257+E268)</f>
        <v>1817</v>
      </c>
      <c r="F269" s="830">
        <f aca="true" t="shared" si="4" ref="F269:F331">SUM(E269/D269)</f>
        <v>1</v>
      </c>
    </row>
    <row r="270" spans="1:6" ht="13.5" thickBot="1">
      <c r="A270" s="313"/>
      <c r="B270" s="791" t="s">
        <v>512</v>
      </c>
      <c r="C270" s="793"/>
      <c r="D270" s="793">
        <v>58</v>
      </c>
      <c r="E270" s="793">
        <v>58</v>
      </c>
      <c r="F270" s="829">
        <f t="shared" si="4"/>
        <v>1</v>
      </c>
    </row>
    <row r="271" spans="1:6" ht="13.5" thickBot="1">
      <c r="A271" s="313"/>
      <c r="B271" s="332" t="s">
        <v>72</v>
      </c>
      <c r="C271" s="794"/>
      <c r="D271" s="794">
        <f>SUM(D270)</f>
        <v>58</v>
      </c>
      <c r="E271" s="794">
        <f>SUM(E270)</f>
        <v>58</v>
      </c>
      <c r="F271" s="828">
        <f t="shared" si="4"/>
        <v>1</v>
      </c>
    </row>
    <row r="272" spans="1:6" ht="12.75">
      <c r="A272" s="313"/>
      <c r="B272" s="783" t="s">
        <v>468</v>
      </c>
      <c r="C272" s="564"/>
      <c r="D272" s="564">
        <v>1022</v>
      </c>
      <c r="E272" s="564">
        <v>1022</v>
      </c>
      <c r="F272" s="320">
        <f t="shared" si="4"/>
        <v>1</v>
      </c>
    </row>
    <row r="273" spans="1:6" ht="13.5" thickBot="1">
      <c r="A273" s="313"/>
      <c r="B273" s="335" t="s">
        <v>505</v>
      </c>
      <c r="C273" s="799">
        <v>72074</v>
      </c>
      <c r="D273" s="799">
        <v>75026</v>
      </c>
      <c r="E273" s="799">
        <v>72461</v>
      </c>
      <c r="F273" s="735">
        <f t="shared" si="4"/>
        <v>0.9658118518913443</v>
      </c>
    </row>
    <row r="274" spans="1:6" ht="13.5" thickBot="1">
      <c r="A274" s="313"/>
      <c r="B274" s="336" t="s">
        <v>65</v>
      </c>
      <c r="C274" s="797">
        <f>SUM(C272:C273)</f>
        <v>72074</v>
      </c>
      <c r="D274" s="797">
        <f>SUM(D272:D273)</f>
        <v>76048</v>
      </c>
      <c r="E274" s="797">
        <f>SUM(E272:E273)</f>
        <v>73483</v>
      </c>
      <c r="F274" s="828">
        <f t="shared" si="4"/>
        <v>0.9662713023353672</v>
      </c>
    </row>
    <row r="275" spans="1:6" ht="13.5" thickBot="1">
      <c r="A275" s="313"/>
      <c r="B275" s="249" t="s">
        <v>468</v>
      </c>
      <c r="C275" s="793"/>
      <c r="D275" s="793"/>
      <c r="E275" s="793"/>
      <c r="F275" s="829"/>
    </row>
    <row r="276" spans="1:6" ht="13.5" thickBot="1">
      <c r="A276" s="313"/>
      <c r="B276" s="336" t="s">
        <v>67</v>
      </c>
      <c r="C276" s="797"/>
      <c r="D276" s="797"/>
      <c r="E276" s="797"/>
      <c r="F276" s="829"/>
    </row>
    <row r="277" spans="1:6" ht="15.75" thickBot="1">
      <c r="A277" s="313"/>
      <c r="B277" s="338" t="s">
        <v>79</v>
      </c>
      <c r="C277" s="798">
        <f>SUM(C269+C271+C274+C276)</f>
        <v>72074</v>
      </c>
      <c r="D277" s="798">
        <f>SUM(D269+D271+D274+D276)</f>
        <v>77923</v>
      </c>
      <c r="E277" s="798">
        <f>SUM(E269+E271+E274+E276)</f>
        <v>75358</v>
      </c>
      <c r="F277" s="830">
        <f t="shared" si="4"/>
        <v>0.9670828895191407</v>
      </c>
    </row>
    <row r="278" spans="1:6" ht="12.75">
      <c r="A278" s="313"/>
      <c r="B278" s="339" t="s">
        <v>342</v>
      </c>
      <c r="C278" s="563">
        <v>56923</v>
      </c>
      <c r="D278" s="563">
        <v>59285</v>
      </c>
      <c r="E278" s="563">
        <v>58773</v>
      </c>
      <c r="F278" s="320">
        <f t="shared" si="4"/>
        <v>0.9913637513704985</v>
      </c>
    </row>
    <row r="279" spans="1:6" ht="12.75">
      <c r="A279" s="313"/>
      <c r="B279" s="339" t="s">
        <v>343</v>
      </c>
      <c r="C279" s="563">
        <v>11625</v>
      </c>
      <c r="D279" s="563">
        <v>12087</v>
      </c>
      <c r="E279" s="563">
        <v>11715</v>
      </c>
      <c r="F279" s="320">
        <f t="shared" si="4"/>
        <v>0.9692231322908911</v>
      </c>
    </row>
    <row r="280" spans="1:6" ht="12.75">
      <c r="A280" s="313"/>
      <c r="B280" s="339" t="s">
        <v>344</v>
      </c>
      <c r="C280" s="563">
        <v>2764</v>
      </c>
      <c r="D280" s="563">
        <v>5731</v>
      </c>
      <c r="E280" s="563">
        <v>3043</v>
      </c>
      <c r="F280" s="320">
        <f t="shared" si="4"/>
        <v>0.5309719071715233</v>
      </c>
    </row>
    <row r="281" spans="1:6" ht="12.75">
      <c r="A281" s="313"/>
      <c r="B281" s="340" t="s">
        <v>346</v>
      </c>
      <c r="C281" s="563"/>
      <c r="D281" s="563"/>
      <c r="E281" s="563"/>
      <c r="F281" s="320"/>
    </row>
    <row r="282" spans="1:6" ht="13.5" thickBot="1">
      <c r="A282" s="313"/>
      <c r="B282" s="341" t="s">
        <v>345</v>
      </c>
      <c r="C282" s="563"/>
      <c r="D282" s="563"/>
      <c r="E282" s="563"/>
      <c r="F282" s="735"/>
    </row>
    <row r="283" spans="1:6" ht="13.5" thickBot="1">
      <c r="A283" s="313"/>
      <c r="B283" s="342" t="s">
        <v>64</v>
      </c>
      <c r="C283" s="800">
        <f>SUM(C278:C282)</f>
        <v>71312</v>
      </c>
      <c r="D283" s="800">
        <f>SUM(D278:D282)</f>
        <v>77103</v>
      </c>
      <c r="E283" s="800">
        <f>SUM(E278:E282)</f>
        <v>73531</v>
      </c>
      <c r="F283" s="830">
        <f t="shared" si="4"/>
        <v>0.9536723603491434</v>
      </c>
    </row>
    <row r="284" spans="1:6" ht="12.75">
      <c r="A284" s="313"/>
      <c r="B284" s="339" t="s">
        <v>262</v>
      </c>
      <c r="C284" s="563">
        <v>762</v>
      </c>
      <c r="D284" s="563">
        <v>820</v>
      </c>
      <c r="E284" s="563">
        <v>460</v>
      </c>
      <c r="F284" s="320">
        <f t="shared" si="4"/>
        <v>0.5609756097560976</v>
      </c>
    </row>
    <row r="285" spans="1:6" ht="12.75">
      <c r="A285" s="313"/>
      <c r="B285" s="339" t="s">
        <v>263</v>
      </c>
      <c r="C285" s="563"/>
      <c r="D285" s="563"/>
      <c r="E285" s="563"/>
      <c r="F285" s="320"/>
    </row>
    <row r="286" spans="1:6" ht="13.5" thickBot="1">
      <c r="A286" s="313"/>
      <c r="B286" s="341" t="s">
        <v>477</v>
      </c>
      <c r="C286" s="563"/>
      <c r="D286" s="563"/>
      <c r="E286" s="563"/>
      <c r="F286" s="735"/>
    </row>
    <row r="287" spans="1:6" ht="13.5" thickBot="1">
      <c r="A287" s="313"/>
      <c r="B287" s="343" t="s">
        <v>70</v>
      </c>
      <c r="C287" s="800">
        <f>SUM(C284:C286)</f>
        <v>762</v>
      </c>
      <c r="D287" s="800">
        <f>SUM(D284:D286)</f>
        <v>820</v>
      </c>
      <c r="E287" s="800">
        <f>SUM(E284:E286)</f>
        <v>460</v>
      </c>
      <c r="F287" s="828">
        <f t="shared" si="4"/>
        <v>0.5609756097560976</v>
      </c>
    </row>
    <row r="288" spans="1:8" ht="15.75" thickBot="1">
      <c r="A288" s="310"/>
      <c r="B288" s="344" t="s">
        <v>116</v>
      </c>
      <c r="C288" s="798">
        <f>SUM(C283+C287)</f>
        <v>72074</v>
      </c>
      <c r="D288" s="798">
        <f>SUM(D283+D287)</f>
        <v>77923</v>
      </c>
      <c r="E288" s="798">
        <f>SUM(E283+E287)</f>
        <v>73991</v>
      </c>
      <c r="F288" s="830">
        <f t="shared" si="4"/>
        <v>0.9495399304441564</v>
      </c>
      <c r="H288" s="827"/>
    </row>
    <row r="289" spans="1:6" ht="15">
      <c r="A289" s="226">
        <v>2360</v>
      </c>
      <c r="B289" s="346" t="s">
        <v>354</v>
      </c>
      <c r="C289" s="563"/>
      <c r="D289" s="563"/>
      <c r="E289" s="563"/>
      <c r="F289" s="320"/>
    </row>
    <row r="290" spans="1:6" ht="12.75" customHeight="1">
      <c r="A290" s="313"/>
      <c r="B290" s="315" t="s">
        <v>200</v>
      </c>
      <c r="C290" s="591"/>
      <c r="D290" s="591"/>
      <c r="E290" s="591"/>
      <c r="F290" s="320"/>
    </row>
    <row r="291" spans="1:6" ht="13.5" thickBot="1">
      <c r="A291" s="313"/>
      <c r="B291" s="316" t="s">
        <v>201</v>
      </c>
      <c r="C291" s="801"/>
      <c r="D291" s="801">
        <v>950</v>
      </c>
      <c r="E291" s="801">
        <v>950</v>
      </c>
      <c r="F291" s="735">
        <f t="shared" si="4"/>
        <v>1</v>
      </c>
    </row>
    <row r="292" spans="1:6" ht="13.5" thickBot="1">
      <c r="A292" s="313"/>
      <c r="B292" s="317" t="s">
        <v>214</v>
      </c>
      <c r="C292" s="802"/>
      <c r="D292" s="802">
        <f>SUM(D291)</f>
        <v>950</v>
      </c>
      <c r="E292" s="802">
        <f>SUM(E291)</f>
        <v>950</v>
      </c>
      <c r="F292" s="828">
        <f t="shared" si="4"/>
        <v>1</v>
      </c>
    </row>
    <row r="293" spans="1:6" ht="12.75">
      <c r="A293" s="313"/>
      <c r="B293" s="315" t="s">
        <v>203</v>
      </c>
      <c r="C293" s="563"/>
      <c r="D293" s="563"/>
      <c r="E293" s="563"/>
      <c r="F293" s="320"/>
    </row>
    <row r="294" spans="1:6" ht="12.75">
      <c r="A294" s="313"/>
      <c r="B294" s="321" t="s">
        <v>204</v>
      </c>
      <c r="C294" s="803"/>
      <c r="D294" s="803"/>
      <c r="E294" s="803"/>
      <c r="F294" s="320"/>
    </row>
    <row r="295" spans="1:6" ht="12.75">
      <c r="A295" s="313"/>
      <c r="B295" s="321" t="s">
        <v>205</v>
      </c>
      <c r="C295" s="803"/>
      <c r="D295" s="803"/>
      <c r="E295" s="803"/>
      <c r="F295" s="320"/>
    </row>
    <row r="296" spans="1:6" ht="12.75">
      <c r="A296" s="313"/>
      <c r="B296" s="323" t="s">
        <v>206</v>
      </c>
      <c r="C296" s="563"/>
      <c r="D296" s="563"/>
      <c r="E296" s="563"/>
      <c r="F296" s="320"/>
    </row>
    <row r="297" spans="1:6" ht="12.75">
      <c r="A297" s="313"/>
      <c r="B297" s="323" t="s">
        <v>207</v>
      </c>
      <c r="C297" s="563"/>
      <c r="D297" s="563"/>
      <c r="E297" s="563"/>
      <c r="F297" s="320"/>
    </row>
    <row r="298" spans="1:6" ht="12.75">
      <c r="A298" s="313"/>
      <c r="B298" s="323" t="s">
        <v>208</v>
      </c>
      <c r="C298" s="563"/>
      <c r="D298" s="563"/>
      <c r="E298" s="563"/>
      <c r="F298" s="320"/>
    </row>
    <row r="299" spans="1:6" ht="12.75">
      <c r="A299" s="313"/>
      <c r="B299" s="324" t="s">
        <v>498</v>
      </c>
      <c r="C299" s="563"/>
      <c r="D299" s="563"/>
      <c r="E299" s="563"/>
      <c r="F299" s="320"/>
    </row>
    <row r="300" spans="1:6" ht="13.5" thickBot="1">
      <c r="A300" s="313"/>
      <c r="B300" s="325" t="s">
        <v>209</v>
      </c>
      <c r="C300" s="799"/>
      <c r="D300" s="799">
        <v>38</v>
      </c>
      <c r="E300" s="799">
        <v>38</v>
      </c>
      <c r="F300" s="735">
        <f t="shared" si="4"/>
        <v>1</v>
      </c>
    </row>
    <row r="301" spans="1:6" ht="13.5" thickBot="1">
      <c r="A301" s="313"/>
      <c r="B301" s="327" t="s">
        <v>364</v>
      </c>
      <c r="C301" s="804"/>
      <c r="D301" s="804">
        <f>SUM(D300)</f>
        <v>38</v>
      </c>
      <c r="E301" s="804">
        <f>SUM(E300)</f>
        <v>38</v>
      </c>
      <c r="F301" s="828">
        <f t="shared" si="4"/>
        <v>1</v>
      </c>
    </row>
    <row r="302" spans="1:6" ht="13.5" thickBot="1">
      <c r="A302" s="313"/>
      <c r="B302" s="147" t="s">
        <v>239</v>
      </c>
      <c r="C302" s="804"/>
      <c r="D302" s="804"/>
      <c r="E302" s="804"/>
      <c r="F302" s="829"/>
    </row>
    <row r="303" spans="1:6" ht="13.5" thickBot="1">
      <c r="A303" s="313"/>
      <c r="B303" s="586" t="s">
        <v>240</v>
      </c>
      <c r="C303" s="804"/>
      <c r="D303" s="804">
        <f>D302</f>
        <v>0</v>
      </c>
      <c r="E303" s="804"/>
      <c r="F303" s="829"/>
    </row>
    <row r="304" spans="1:6" ht="13.5" thickBot="1">
      <c r="A304" s="313"/>
      <c r="B304" s="330" t="s">
        <v>71</v>
      </c>
      <c r="C304" s="805"/>
      <c r="D304" s="805">
        <f>SUM(D301+D292+D303)</f>
        <v>988</v>
      </c>
      <c r="E304" s="805">
        <f>SUM(E301+E292+E303)</f>
        <v>988</v>
      </c>
      <c r="F304" s="830">
        <f t="shared" si="4"/>
        <v>1</v>
      </c>
    </row>
    <row r="305" spans="1:6" ht="13.5" thickBot="1">
      <c r="A305" s="313"/>
      <c r="B305" s="791" t="s">
        <v>512</v>
      </c>
      <c r="C305" s="793"/>
      <c r="D305" s="793">
        <v>308</v>
      </c>
      <c r="E305" s="793">
        <v>308</v>
      </c>
      <c r="F305" s="829">
        <f t="shared" si="4"/>
        <v>1</v>
      </c>
    </row>
    <row r="306" spans="1:6" ht="13.5" thickBot="1">
      <c r="A306" s="313"/>
      <c r="B306" s="332" t="s">
        <v>72</v>
      </c>
      <c r="C306" s="794"/>
      <c r="D306" s="794">
        <f>SUM(D305)</f>
        <v>308</v>
      </c>
      <c r="E306" s="794">
        <f>SUM(E305)</f>
        <v>308</v>
      </c>
      <c r="F306" s="828">
        <f t="shared" si="4"/>
        <v>1</v>
      </c>
    </row>
    <row r="307" spans="1:6" ht="12.75">
      <c r="A307" s="313"/>
      <c r="B307" s="783" t="s">
        <v>468</v>
      </c>
      <c r="C307" s="564"/>
      <c r="D307" s="564">
        <v>890</v>
      </c>
      <c r="E307" s="564">
        <v>890</v>
      </c>
      <c r="F307" s="320">
        <f t="shared" si="4"/>
        <v>1</v>
      </c>
    </row>
    <row r="308" spans="1:6" ht="13.5" thickBot="1">
      <c r="A308" s="313"/>
      <c r="B308" s="335" t="s">
        <v>505</v>
      </c>
      <c r="C308" s="799">
        <v>69536</v>
      </c>
      <c r="D308" s="799">
        <f>71630+544</f>
        <v>72174</v>
      </c>
      <c r="E308" s="799">
        <v>69512</v>
      </c>
      <c r="F308" s="735">
        <f t="shared" si="4"/>
        <v>0.9631169119073351</v>
      </c>
    </row>
    <row r="309" spans="1:6" ht="13.5" thickBot="1">
      <c r="A309" s="313"/>
      <c r="B309" s="336" t="s">
        <v>65</v>
      </c>
      <c r="C309" s="797">
        <f>SUM(C307:C308)</f>
        <v>69536</v>
      </c>
      <c r="D309" s="797">
        <f>SUM(D307:D308)</f>
        <v>73064</v>
      </c>
      <c r="E309" s="797">
        <f>SUM(E307:E308)</f>
        <v>70402</v>
      </c>
      <c r="F309" s="828">
        <f t="shared" si="4"/>
        <v>0.9635661885470272</v>
      </c>
    </row>
    <row r="310" spans="1:6" ht="13.5" thickBot="1">
      <c r="A310" s="313"/>
      <c r="B310" s="249" t="s">
        <v>468</v>
      </c>
      <c r="C310" s="793"/>
      <c r="D310" s="793"/>
      <c r="E310" s="793"/>
      <c r="F310" s="829"/>
    </row>
    <row r="311" spans="1:6" ht="13.5" thickBot="1">
      <c r="A311" s="313"/>
      <c r="B311" s="336" t="s">
        <v>67</v>
      </c>
      <c r="C311" s="797"/>
      <c r="D311" s="797"/>
      <c r="E311" s="797"/>
      <c r="F311" s="829"/>
    </row>
    <row r="312" spans="1:6" ht="15.75" thickBot="1">
      <c r="A312" s="313"/>
      <c r="B312" s="338" t="s">
        <v>79</v>
      </c>
      <c r="C312" s="798">
        <f>SUM(C304+C306+C309+C311)</f>
        <v>69536</v>
      </c>
      <c r="D312" s="798">
        <f>SUM(D304+D306+D309+D311)</f>
        <v>74360</v>
      </c>
      <c r="E312" s="798">
        <f>SUM(E304+E306+E309+E311)</f>
        <v>71698</v>
      </c>
      <c r="F312" s="828">
        <f t="shared" si="4"/>
        <v>0.9642011834319527</v>
      </c>
    </row>
    <row r="313" spans="1:7" ht="12.75">
      <c r="A313" s="313"/>
      <c r="B313" s="339" t="s">
        <v>342</v>
      </c>
      <c r="C313" s="563">
        <v>54937</v>
      </c>
      <c r="D313" s="563">
        <v>56937</v>
      </c>
      <c r="E313" s="563">
        <v>55106</v>
      </c>
      <c r="F313" s="320">
        <f t="shared" si="4"/>
        <v>0.9678416495424768</v>
      </c>
      <c r="G313" s="827"/>
    </row>
    <row r="314" spans="1:7" ht="12.75">
      <c r="A314" s="313"/>
      <c r="B314" s="339" t="s">
        <v>343</v>
      </c>
      <c r="C314" s="563">
        <v>11237</v>
      </c>
      <c r="D314" s="563">
        <f>11558+89</f>
        <v>11647</v>
      </c>
      <c r="E314" s="563">
        <v>11107</v>
      </c>
      <c r="F314" s="320">
        <f t="shared" si="4"/>
        <v>0.9536361294754014</v>
      </c>
      <c r="G314" s="827"/>
    </row>
    <row r="315" spans="1:6" ht="12.75">
      <c r="A315" s="313"/>
      <c r="B315" s="339" t="s">
        <v>344</v>
      </c>
      <c r="C315" s="563">
        <v>2346</v>
      </c>
      <c r="D315" s="563">
        <v>3302</v>
      </c>
      <c r="E315" s="563">
        <v>2368</v>
      </c>
      <c r="F315" s="320">
        <f t="shared" si="4"/>
        <v>0.7171411265899454</v>
      </c>
    </row>
    <row r="316" spans="1:6" ht="12.75">
      <c r="A316" s="313"/>
      <c r="B316" s="340" t="s">
        <v>346</v>
      </c>
      <c r="C316" s="563"/>
      <c r="D316" s="563"/>
      <c r="E316" s="563"/>
      <c r="F316" s="320"/>
    </row>
    <row r="317" spans="1:6" ht="13.5" thickBot="1">
      <c r="A317" s="313"/>
      <c r="B317" s="341" t="s">
        <v>345</v>
      </c>
      <c r="C317" s="563"/>
      <c r="D317" s="563"/>
      <c r="E317" s="563"/>
      <c r="F317" s="735"/>
    </row>
    <row r="318" spans="1:6" ht="13.5" thickBot="1">
      <c r="A318" s="313"/>
      <c r="B318" s="342" t="s">
        <v>64</v>
      </c>
      <c r="C318" s="800">
        <f>SUM(C313:C317)</f>
        <v>68520</v>
      </c>
      <c r="D318" s="800">
        <f>SUM(D313:D317)</f>
        <v>71886</v>
      </c>
      <c r="E318" s="800">
        <f>SUM(E313:E317)</f>
        <v>68581</v>
      </c>
      <c r="F318" s="828">
        <f t="shared" si="4"/>
        <v>0.9540244275658681</v>
      </c>
    </row>
    <row r="319" spans="1:6" ht="12.75">
      <c r="A319" s="313"/>
      <c r="B319" s="339" t="s">
        <v>262</v>
      </c>
      <c r="C319" s="563">
        <v>1016</v>
      </c>
      <c r="D319" s="563">
        <v>2474</v>
      </c>
      <c r="E319" s="563">
        <v>2359</v>
      </c>
      <c r="F319" s="320">
        <f t="shared" si="4"/>
        <v>0.9535165723524657</v>
      </c>
    </row>
    <row r="320" spans="1:6" ht="12.75">
      <c r="A320" s="313"/>
      <c r="B320" s="339" t="s">
        <v>263</v>
      </c>
      <c r="C320" s="563"/>
      <c r="D320" s="563"/>
      <c r="E320" s="563"/>
      <c r="F320" s="320"/>
    </row>
    <row r="321" spans="1:6" ht="13.5" thickBot="1">
      <c r="A321" s="313"/>
      <c r="B321" s="341" t="s">
        <v>477</v>
      </c>
      <c r="C321" s="563"/>
      <c r="D321" s="563"/>
      <c r="E321" s="563"/>
      <c r="F321" s="735"/>
    </row>
    <row r="322" spans="1:6" ht="13.5" thickBot="1">
      <c r="A322" s="313"/>
      <c r="B322" s="343" t="s">
        <v>70</v>
      </c>
      <c r="C322" s="800">
        <f>SUM(C319:C321)</f>
        <v>1016</v>
      </c>
      <c r="D322" s="800">
        <f>SUM(D319:D321)</f>
        <v>2474</v>
      </c>
      <c r="E322" s="800">
        <f>SUM(E319:E321)</f>
        <v>2359</v>
      </c>
      <c r="F322" s="828">
        <f t="shared" si="4"/>
        <v>0.9535165723524657</v>
      </c>
    </row>
    <row r="323" spans="1:8" ht="15.75" thickBot="1">
      <c r="A323" s="310"/>
      <c r="B323" s="344" t="s">
        <v>116</v>
      </c>
      <c r="C323" s="798">
        <f>SUM(C318+C322)</f>
        <v>69536</v>
      </c>
      <c r="D323" s="798">
        <f>SUM(D318+D322)</f>
        <v>74360</v>
      </c>
      <c r="E323" s="798">
        <f>SUM(E318+E322)</f>
        <v>70940</v>
      </c>
      <c r="F323" s="830">
        <f t="shared" si="4"/>
        <v>0.9540075309306079</v>
      </c>
      <c r="H323" s="827"/>
    </row>
    <row r="324" spans="1:6" ht="15">
      <c r="A324" s="346">
        <v>2499</v>
      </c>
      <c r="B324" s="229" t="s">
        <v>355</v>
      </c>
      <c r="C324" s="807"/>
      <c r="D324" s="807"/>
      <c r="E324" s="807"/>
      <c r="F324" s="320"/>
    </row>
    <row r="325" spans="1:6" ht="12.75" customHeight="1">
      <c r="A325" s="346"/>
      <c r="B325" s="315" t="s">
        <v>200</v>
      </c>
      <c r="C325" s="591"/>
      <c r="D325" s="591"/>
      <c r="E325" s="591"/>
      <c r="F325" s="320"/>
    </row>
    <row r="326" spans="1:6" ht="12.75" customHeight="1" thickBot="1">
      <c r="A326" s="346"/>
      <c r="B326" s="316" t="s">
        <v>201</v>
      </c>
      <c r="C326" s="808"/>
      <c r="D326" s="808">
        <f>SUM(D11+D46+D82+D117+D153+D188+D221+D256+D291)</f>
        <v>11732</v>
      </c>
      <c r="E326" s="808">
        <f>SUM(E11+E46+E82+E117+E153+E188+E221+E256+E291)</f>
        <v>11732</v>
      </c>
      <c r="F326" s="735">
        <f t="shared" si="4"/>
        <v>1</v>
      </c>
    </row>
    <row r="327" spans="1:6" ht="12.75" customHeight="1" thickBot="1">
      <c r="A327" s="346"/>
      <c r="B327" s="317" t="s">
        <v>214</v>
      </c>
      <c r="C327" s="809"/>
      <c r="D327" s="809">
        <f>SUM(D326)</f>
        <v>11732</v>
      </c>
      <c r="E327" s="809">
        <f>SUM(E326)</f>
        <v>11732</v>
      </c>
      <c r="F327" s="828">
        <f t="shared" si="4"/>
        <v>1</v>
      </c>
    </row>
    <row r="328" spans="1:6" ht="12.75" customHeight="1">
      <c r="A328" s="346"/>
      <c r="B328" s="315" t="s">
        <v>203</v>
      </c>
      <c r="C328" s="563"/>
      <c r="D328" s="563">
        <f>SUM(D329)</f>
        <v>325</v>
      </c>
      <c r="E328" s="563">
        <f>SUM(E329)</f>
        <v>325</v>
      </c>
      <c r="F328" s="320">
        <f t="shared" si="4"/>
        <v>1</v>
      </c>
    </row>
    <row r="329" spans="1:6" ht="12.75" customHeight="1">
      <c r="A329" s="346"/>
      <c r="B329" s="321" t="s">
        <v>204</v>
      </c>
      <c r="C329" s="803"/>
      <c r="D329" s="803">
        <f>SUM(D85)</f>
        <v>325</v>
      </c>
      <c r="E329" s="803">
        <f>SUM(E85)</f>
        <v>325</v>
      </c>
      <c r="F329" s="320">
        <f t="shared" si="4"/>
        <v>1</v>
      </c>
    </row>
    <row r="330" spans="1:6" ht="12.75" customHeight="1">
      <c r="A330" s="346"/>
      <c r="B330" s="321" t="s">
        <v>205</v>
      </c>
      <c r="C330" s="803"/>
      <c r="D330" s="803"/>
      <c r="E330" s="803"/>
      <c r="F330" s="320"/>
    </row>
    <row r="331" spans="1:6" ht="12.75" customHeight="1">
      <c r="A331" s="346"/>
      <c r="B331" s="323" t="s">
        <v>206</v>
      </c>
      <c r="C331" s="563"/>
      <c r="D331" s="563">
        <f>SUM(D16)</f>
        <v>182</v>
      </c>
      <c r="E331" s="563">
        <f>SUM(E16)</f>
        <v>182</v>
      </c>
      <c r="F331" s="320">
        <f t="shared" si="4"/>
        <v>1</v>
      </c>
    </row>
    <row r="332" spans="1:6" ht="12.75" customHeight="1">
      <c r="A332" s="346"/>
      <c r="B332" s="323" t="s">
        <v>207</v>
      </c>
      <c r="C332" s="563"/>
      <c r="D332" s="563"/>
      <c r="E332" s="563"/>
      <c r="F332" s="320"/>
    </row>
    <row r="333" spans="1:6" ht="13.5" customHeight="1">
      <c r="A333" s="346"/>
      <c r="B333" s="323" t="s">
        <v>208</v>
      </c>
      <c r="C333" s="563"/>
      <c r="D333" s="563"/>
      <c r="E333" s="563"/>
      <c r="F333" s="320"/>
    </row>
    <row r="334" spans="1:6" ht="12.75" customHeight="1">
      <c r="A334" s="346"/>
      <c r="B334" s="323" t="s">
        <v>368</v>
      </c>
      <c r="C334" s="563"/>
      <c r="D334" s="563"/>
      <c r="E334" s="563"/>
      <c r="F334" s="320"/>
    </row>
    <row r="335" spans="1:6" ht="12.75" customHeight="1">
      <c r="A335" s="346"/>
      <c r="B335" s="324" t="s">
        <v>498</v>
      </c>
      <c r="C335" s="563"/>
      <c r="D335" s="563"/>
      <c r="E335" s="563"/>
      <c r="F335" s="320"/>
    </row>
    <row r="336" spans="1:6" ht="12.75" customHeight="1" thickBot="1">
      <c r="A336" s="346"/>
      <c r="B336" s="325" t="s">
        <v>209</v>
      </c>
      <c r="C336" s="563"/>
      <c r="D336" s="563">
        <f>SUM(D20+D56+D91+D127+D162+D197+D230+D265+D300)</f>
        <v>470</v>
      </c>
      <c r="E336" s="563">
        <f>SUM(E20+E56+E91+E127+E162+E197+E230+E265+E300)</f>
        <v>471</v>
      </c>
      <c r="F336" s="735">
        <f aca="true" t="shared" si="5" ref="F336:F393">SUM(E336/D336)</f>
        <v>1.0021276595744681</v>
      </c>
    </row>
    <row r="337" spans="1:6" ht="12.75" customHeight="1" thickBot="1">
      <c r="A337" s="346"/>
      <c r="B337" s="327" t="s">
        <v>364</v>
      </c>
      <c r="C337" s="800"/>
      <c r="D337" s="800">
        <f>SUM(D331:D336)+D328</f>
        <v>977</v>
      </c>
      <c r="E337" s="800">
        <f>SUM(E331:E336)+E328</f>
        <v>978</v>
      </c>
      <c r="F337" s="828">
        <f t="shared" si="5"/>
        <v>1.0010235414534288</v>
      </c>
    </row>
    <row r="338" spans="1:6" ht="12.75" customHeight="1" thickBot="1">
      <c r="A338" s="346"/>
      <c r="B338" s="147" t="s">
        <v>239</v>
      </c>
      <c r="C338" s="800"/>
      <c r="D338" s="800"/>
      <c r="E338" s="800"/>
      <c r="F338" s="829"/>
    </row>
    <row r="339" spans="1:6" ht="12.75" customHeight="1" thickBot="1">
      <c r="A339" s="346"/>
      <c r="B339" s="586" t="s">
        <v>240</v>
      </c>
      <c r="C339" s="800"/>
      <c r="D339" s="800">
        <f>D338</f>
        <v>0</v>
      </c>
      <c r="E339" s="800">
        <f>E338</f>
        <v>0</v>
      </c>
      <c r="F339" s="829"/>
    </row>
    <row r="340" spans="1:6" ht="12.75" customHeight="1" thickBot="1">
      <c r="A340" s="346"/>
      <c r="B340" s="330" t="s">
        <v>71</v>
      </c>
      <c r="C340" s="806"/>
      <c r="D340" s="806">
        <f>SUM(D337+D327+D339)</f>
        <v>12709</v>
      </c>
      <c r="E340" s="806">
        <f>SUM(E337+E327+E339)</f>
        <v>12710</v>
      </c>
      <c r="F340" s="830">
        <f t="shared" si="5"/>
        <v>1.000078684396884</v>
      </c>
    </row>
    <row r="341" spans="1:6" ht="12.75" customHeight="1" thickBot="1">
      <c r="A341" s="346"/>
      <c r="B341" s="791" t="s">
        <v>512</v>
      </c>
      <c r="C341" s="810"/>
      <c r="D341" s="810">
        <f>SUM(D25+D61+D96+D132+D167+D202+D235+D270+D305)</f>
        <v>1885</v>
      </c>
      <c r="E341" s="810">
        <f>SUM(E25+E61+E96+E132+E167+E202+E235+E270+E305)</f>
        <v>1885</v>
      </c>
      <c r="F341" s="829">
        <f t="shared" si="5"/>
        <v>1</v>
      </c>
    </row>
    <row r="342" spans="1:6" ht="12.75" customHeight="1" thickBot="1">
      <c r="A342" s="346"/>
      <c r="B342" s="332" t="s">
        <v>72</v>
      </c>
      <c r="C342" s="811"/>
      <c r="D342" s="811">
        <f>SUM(D341)</f>
        <v>1885</v>
      </c>
      <c r="E342" s="811">
        <f>SUM(E341)</f>
        <v>1885</v>
      </c>
      <c r="F342" s="828">
        <f t="shared" si="5"/>
        <v>1</v>
      </c>
    </row>
    <row r="343" spans="1:6" ht="12.75" customHeight="1">
      <c r="A343" s="346"/>
      <c r="B343" s="783" t="s">
        <v>468</v>
      </c>
      <c r="C343" s="564"/>
      <c r="D343" s="564">
        <f>SUM(D27+D63+D98+D134+D169+D204+D237+D272+D307)</f>
        <v>8509</v>
      </c>
      <c r="E343" s="564">
        <f>SUM(E27+E63+E98+E134+E169+E204+E237+E272+E307)</f>
        <v>8509</v>
      </c>
      <c r="F343" s="320">
        <f t="shared" si="5"/>
        <v>1</v>
      </c>
    </row>
    <row r="344" spans="1:6" ht="12.75" customHeight="1" thickBot="1">
      <c r="A344" s="346"/>
      <c r="B344" s="335" t="s">
        <v>505</v>
      </c>
      <c r="C344" s="799">
        <f>SUM(C28+C64+C99+C135+C170+C205+C238+C273+C308)</f>
        <v>1096327</v>
      </c>
      <c r="D344" s="799">
        <f>SUM(D28+D64+D99+D135+D170+D205+D238+D273+D308)</f>
        <v>1132487</v>
      </c>
      <c r="E344" s="799">
        <f>SUM(E28+E64+E99+E135+E170+E205+E238+E273+E308)</f>
        <v>1084782</v>
      </c>
      <c r="F344" s="735">
        <f t="shared" si="5"/>
        <v>0.9578758961471523</v>
      </c>
    </row>
    <row r="345" spans="1:6" ht="12.75" customHeight="1" thickBot="1">
      <c r="A345" s="346"/>
      <c r="B345" s="336" t="s">
        <v>65</v>
      </c>
      <c r="C345" s="797">
        <f>SUM(C343:C344)</f>
        <v>1096327</v>
      </c>
      <c r="D345" s="797">
        <f>SUM(D343:D344)</f>
        <v>1140996</v>
      </c>
      <c r="E345" s="797">
        <f>SUM(E343:E344)</f>
        <v>1093291</v>
      </c>
      <c r="F345" s="828">
        <f t="shared" si="5"/>
        <v>0.9581900374760297</v>
      </c>
    </row>
    <row r="346" spans="1:6" ht="12.75" customHeight="1" thickBot="1">
      <c r="A346" s="346"/>
      <c r="B346" s="249" t="s">
        <v>468</v>
      </c>
      <c r="C346" s="793">
        <f>SUM(C31+C67+C102+C138+C173+C241+C276+C311)</f>
        <v>0</v>
      </c>
      <c r="D346" s="793">
        <f>SUM(D31+D67+D102+D138+D173+D241+D276+D311)</f>
        <v>0</v>
      </c>
      <c r="E346" s="793"/>
      <c r="F346" s="829"/>
    </row>
    <row r="347" spans="1:6" ht="12.75" customHeight="1" thickBot="1">
      <c r="A347" s="346"/>
      <c r="B347" s="336" t="s">
        <v>67</v>
      </c>
      <c r="C347" s="797">
        <f>SUM(C346)</f>
        <v>0</v>
      </c>
      <c r="D347" s="797">
        <f>SUM(D346)</f>
        <v>0</v>
      </c>
      <c r="E347" s="797"/>
      <c r="F347" s="829"/>
    </row>
    <row r="348" spans="1:6" ht="12.75" customHeight="1" thickBot="1">
      <c r="A348" s="346"/>
      <c r="B348" s="348" t="s">
        <v>79</v>
      </c>
      <c r="C348" s="812">
        <f>SUM(C340+C342+C345+C347)</f>
        <v>1096327</v>
      </c>
      <c r="D348" s="812">
        <f>SUM(D340+D342+D345+D347)</f>
        <v>1155590</v>
      </c>
      <c r="E348" s="812">
        <f>SUM(E340+E342+E345+E347)</f>
        <v>1107886</v>
      </c>
      <c r="F348" s="830">
        <f t="shared" si="5"/>
        <v>0.9587189228013395</v>
      </c>
    </row>
    <row r="349" spans="1:6" ht="15">
      <c r="A349" s="346"/>
      <c r="B349" s="339" t="s">
        <v>342</v>
      </c>
      <c r="C349" s="563">
        <f aca="true" t="shared" si="6" ref="C349:D353">SUM(C33+C69+C104+C140+C175+C208+C243+C278+C313)</f>
        <v>857595</v>
      </c>
      <c r="D349" s="563">
        <f t="shared" si="6"/>
        <v>887047</v>
      </c>
      <c r="E349" s="563">
        <f>SUM(E33+E69+E104+E140+E175+E208+E243+E278+E313)</f>
        <v>858102</v>
      </c>
      <c r="F349" s="320">
        <f t="shared" si="5"/>
        <v>0.9673692600279354</v>
      </c>
    </row>
    <row r="350" spans="1:6" ht="12.75">
      <c r="A350" s="313"/>
      <c r="B350" s="339" t="s">
        <v>343</v>
      </c>
      <c r="C350" s="563">
        <f t="shared" si="6"/>
        <v>183533</v>
      </c>
      <c r="D350" s="563">
        <f t="shared" si="6"/>
        <v>189395</v>
      </c>
      <c r="E350" s="563">
        <f>SUM(E34+E70+E105+E141+E176+E209+E244+E279+E314)</f>
        <v>182693</v>
      </c>
      <c r="F350" s="320">
        <f t="shared" si="5"/>
        <v>0.9646136381636263</v>
      </c>
    </row>
    <row r="351" spans="1:6" ht="12.75">
      <c r="A351" s="313"/>
      <c r="B351" s="339" t="s">
        <v>344</v>
      </c>
      <c r="C351" s="563">
        <f t="shared" si="6"/>
        <v>40682</v>
      </c>
      <c r="D351" s="563">
        <f t="shared" si="6"/>
        <v>59109</v>
      </c>
      <c r="E351" s="563">
        <f>SUM(E35+E71+E106+E142+E177+E210+E245+E280+E315)</f>
        <v>41642</v>
      </c>
      <c r="F351" s="320">
        <f t="shared" si="5"/>
        <v>0.7044950853507926</v>
      </c>
    </row>
    <row r="352" spans="1:6" ht="12.75">
      <c r="A352" s="313"/>
      <c r="B352" s="340" t="s">
        <v>346</v>
      </c>
      <c r="C352" s="563">
        <f t="shared" si="6"/>
        <v>0</v>
      </c>
      <c r="D352" s="563">
        <f t="shared" si="6"/>
        <v>0</v>
      </c>
      <c r="E352" s="563">
        <f>SUM(E36+E72+E107+E143+E178+E211+E246+E281+E316)</f>
        <v>0</v>
      </c>
      <c r="F352" s="320"/>
    </row>
    <row r="353" spans="1:6" ht="13.5" thickBot="1">
      <c r="A353" s="313"/>
      <c r="B353" s="341" t="s">
        <v>345</v>
      </c>
      <c r="C353" s="563">
        <f t="shared" si="6"/>
        <v>0</v>
      </c>
      <c r="D353" s="563">
        <f t="shared" si="6"/>
        <v>76</v>
      </c>
      <c r="E353" s="563">
        <f>SUM(E37+E73+E108+E144+E179+E212+E247+E282+E317)</f>
        <v>74</v>
      </c>
      <c r="F353" s="735">
        <f t="shared" si="5"/>
        <v>0.9736842105263158</v>
      </c>
    </row>
    <row r="354" spans="1:6" ht="13.5" thickBot="1">
      <c r="A354" s="313"/>
      <c r="B354" s="342" t="s">
        <v>64</v>
      </c>
      <c r="C354" s="800">
        <f>SUM(C349:C353)</f>
        <v>1081810</v>
      </c>
      <c r="D354" s="800">
        <f>SUM(D349:D353)</f>
        <v>1135627</v>
      </c>
      <c r="E354" s="800">
        <f>SUM(E349:E353)</f>
        <v>1082511</v>
      </c>
      <c r="F354" s="828">
        <f t="shared" si="5"/>
        <v>0.9532276002595923</v>
      </c>
    </row>
    <row r="355" spans="1:6" ht="12.75">
      <c r="A355" s="313"/>
      <c r="B355" s="339" t="s">
        <v>262</v>
      </c>
      <c r="C355" s="563">
        <f>SUM(C319+C284+C249+C214+C181+C146+C110+C75+C39)</f>
        <v>14517</v>
      </c>
      <c r="D355" s="563">
        <f>SUM(D319+D284+D249+D214+D181+D146+D110+D75+D39)</f>
        <v>19963</v>
      </c>
      <c r="E355" s="563">
        <f>SUM(E319+E284+E249+E214+E181+E146+E110+E75+E39)</f>
        <v>15078</v>
      </c>
      <c r="F355" s="320">
        <f t="shared" si="5"/>
        <v>0.7552973000050093</v>
      </c>
    </row>
    <row r="356" spans="1:6" ht="12.75">
      <c r="A356" s="313"/>
      <c r="B356" s="339" t="s">
        <v>263</v>
      </c>
      <c r="C356" s="563">
        <f>C40+C76+C111+C147+C182+C215+C250+C285</f>
        <v>0</v>
      </c>
      <c r="D356" s="563">
        <f>D40+D76+D111+D147+D182+D215+D250+D285</f>
        <v>0</v>
      </c>
      <c r="E356" s="563"/>
      <c r="F356" s="320"/>
    </row>
    <row r="357" spans="1:6" ht="13.5" thickBot="1">
      <c r="A357" s="313"/>
      <c r="B357" s="341" t="s">
        <v>477</v>
      </c>
      <c r="C357" s="799"/>
      <c r="D357" s="799"/>
      <c r="E357" s="799"/>
      <c r="F357" s="735"/>
    </row>
    <row r="358" spans="1:6" ht="13.5" thickBot="1">
      <c r="A358" s="313"/>
      <c r="B358" s="343" t="s">
        <v>70</v>
      </c>
      <c r="C358" s="800">
        <f>SUM(C355:C357)</f>
        <v>14517</v>
      </c>
      <c r="D358" s="800">
        <f>SUM(D355:D357)</f>
        <v>19963</v>
      </c>
      <c r="E358" s="800">
        <f>SUM(E355:E357)</f>
        <v>15078</v>
      </c>
      <c r="F358" s="830">
        <f t="shared" si="5"/>
        <v>0.7552973000050093</v>
      </c>
    </row>
    <row r="359" spans="1:6" ht="15.75" thickBot="1">
      <c r="A359" s="310"/>
      <c r="B359" s="344" t="s">
        <v>116</v>
      </c>
      <c r="C359" s="798">
        <f>SUM(C354+C358)</f>
        <v>1096327</v>
      </c>
      <c r="D359" s="798">
        <f>SUM(D354+D358)</f>
        <v>1155590</v>
      </c>
      <c r="E359" s="798">
        <f>SUM(E354+E358)</f>
        <v>1097589</v>
      </c>
      <c r="F359" s="830">
        <f t="shared" si="5"/>
        <v>0.9498083230211407</v>
      </c>
    </row>
    <row r="360" spans="1:6" ht="15">
      <c r="A360" s="228">
        <v>2795</v>
      </c>
      <c r="B360" s="349" t="s">
        <v>26</v>
      </c>
      <c r="C360" s="813"/>
      <c r="D360" s="813"/>
      <c r="E360" s="813"/>
      <c r="F360" s="320"/>
    </row>
    <row r="361" spans="1:6" ht="12" customHeight="1">
      <c r="A361" s="313"/>
      <c r="B361" s="315" t="s">
        <v>200</v>
      </c>
      <c r="C361" s="591"/>
      <c r="D361" s="591"/>
      <c r="E361" s="591"/>
      <c r="F361" s="320"/>
    </row>
    <row r="362" spans="1:6" ht="13.5" thickBot="1">
      <c r="A362" s="313"/>
      <c r="B362" s="316" t="s">
        <v>201</v>
      </c>
      <c r="C362" s="799"/>
      <c r="D362" s="799"/>
      <c r="E362" s="799"/>
      <c r="F362" s="735"/>
    </row>
    <row r="363" spans="1:6" ht="13.5" thickBot="1">
      <c r="A363" s="313"/>
      <c r="B363" s="317" t="s">
        <v>214</v>
      </c>
      <c r="C363" s="814"/>
      <c r="D363" s="814"/>
      <c r="E363" s="814"/>
      <c r="F363" s="829"/>
    </row>
    <row r="364" spans="1:6" ht="12.75">
      <c r="A364" s="313"/>
      <c r="B364" s="315" t="s">
        <v>203</v>
      </c>
      <c r="C364" s="563">
        <f>SUM(C365:C366)</f>
        <v>36422</v>
      </c>
      <c r="D364" s="563">
        <f>SUM(D365:D366)</f>
        <v>41393</v>
      </c>
      <c r="E364" s="563">
        <f>SUM(E365:E366)</f>
        <v>41393</v>
      </c>
      <c r="F364" s="320">
        <f t="shared" si="5"/>
        <v>1</v>
      </c>
    </row>
    <row r="365" spans="1:6" ht="12.75">
      <c r="A365" s="313"/>
      <c r="B365" s="321" t="s">
        <v>204</v>
      </c>
      <c r="C365" s="803"/>
      <c r="D365" s="803">
        <v>7328</v>
      </c>
      <c r="E365" s="803">
        <v>7328</v>
      </c>
      <c r="F365" s="320">
        <f t="shared" si="5"/>
        <v>1</v>
      </c>
    </row>
    <row r="366" spans="1:6" ht="12.75">
      <c r="A366" s="313"/>
      <c r="B366" s="321" t="s">
        <v>205</v>
      </c>
      <c r="C366" s="815">
        <v>36422</v>
      </c>
      <c r="D366" s="803">
        <v>34065</v>
      </c>
      <c r="E366" s="803">
        <v>34065</v>
      </c>
      <c r="F366" s="320">
        <f t="shared" si="5"/>
        <v>1</v>
      </c>
    </row>
    <row r="367" spans="1:6" ht="12.75">
      <c r="A367" s="313"/>
      <c r="B367" s="323" t="s">
        <v>206</v>
      </c>
      <c r="C367" s="816">
        <v>3324</v>
      </c>
      <c r="D367" s="563">
        <v>11333</v>
      </c>
      <c r="E367" s="563">
        <v>11333</v>
      </c>
      <c r="F367" s="320">
        <f t="shared" si="5"/>
        <v>1</v>
      </c>
    </row>
    <row r="368" spans="1:6" ht="12.75">
      <c r="A368" s="313"/>
      <c r="B368" s="323" t="s">
        <v>207</v>
      </c>
      <c r="C368" s="816">
        <v>126992</v>
      </c>
      <c r="D368" s="563">
        <v>144014</v>
      </c>
      <c r="E368" s="563">
        <v>144014</v>
      </c>
      <c r="F368" s="320">
        <f t="shared" si="5"/>
        <v>1</v>
      </c>
    </row>
    <row r="369" spans="1:6" ht="12.75">
      <c r="A369" s="313"/>
      <c r="B369" s="323" t="s">
        <v>208</v>
      </c>
      <c r="C369" s="816">
        <v>45019</v>
      </c>
      <c r="D369" s="563">
        <v>53893</v>
      </c>
      <c r="E369" s="563">
        <v>53893</v>
      </c>
      <c r="F369" s="320">
        <f t="shared" si="5"/>
        <v>1</v>
      </c>
    </row>
    <row r="370" spans="1:6" ht="12.75">
      <c r="A370" s="313"/>
      <c r="B370" s="324" t="s">
        <v>498</v>
      </c>
      <c r="C370" s="563"/>
      <c r="D370" s="563">
        <v>3</v>
      </c>
      <c r="E370" s="563">
        <v>3</v>
      </c>
      <c r="F370" s="320">
        <f t="shared" si="5"/>
        <v>1</v>
      </c>
    </row>
    <row r="371" spans="1:6" ht="13.5" thickBot="1">
      <c r="A371" s="313"/>
      <c r="B371" s="325" t="s">
        <v>209</v>
      </c>
      <c r="C371" s="563"/>
      <c r="D371" s="563">
        <v>4690</v>
      </c>
      <c r="E371" s="563">
        <v>4690</v>
      </c>
      <c r="F371" s="735">
        <f t="shared" si="5"/>
        <v>1</v>
      </c>
    </row>
    <row r="372" spans="1:6" ht="13.5" thickBot="1">
      <c r="A372" s="313"/>
      <c r="B372" s="327" t="s">
        <v>364</v>
      </c>
      <c r="C372" s="800">
        <f>SUM(C364+C367+C368+C369+C371+C370)</f>
        <v>211757</v>
      </c>
      <c r="D372" s="800">
        <f>SUM(D364+D367+D368+D369+D371+D370)</f>
        <v>255326</v>
      </c>
      <c r="E372" s="800">
        <f>SUM(E364+E367+E368+E369+E371+E370)</f>
        <v>255326</v>
      </c>
      <c r="F372" s="830">
        <f t="shared" si="5"/>
        <v>1</v>
      </c>
    </row>
    <row r="373" spans="1:6" ht="13.5" thickBot="1">
      <c r="A373" s="313"/>
      <c r="B373" s="147" t="s">
        <v>239</v>
      </c>
      <c r="C373" s="800"/>
      <c r="D373" s="800"/>
      <c r="E373" s="800"/>
      <c r="F373" s="829"/>
    </row>
    <row r="374" spans="1:6" ht="13.5" thickBot="1">
      <c r="A374" s="313"/>
      <c r="B374" s="586" t="s">
        <v>240</v>
      </c>
      <c r="C374" s="800"/>
      <c r="D374" s="800">
        <f>D373</f>
        <v>0</v>
      </c>
      <c r="E374" s="800"/>
      <c r="F374" s="829"/>
    </row>
    <row r="375" spans="1:6" ht="13.5" thickBot="1">
      <c r="A375" s="313"/>
      <c r="B375" s="330" t="s">
        <v>71</v>
      </c>
      <c r="C375" s="331">
        <f>SUM(C372+C363)</f>
        <v>211757</v>
      </c>
      <c r="D375" s="331">
        <f>SUM(D372+D363+D374)</f>
        <v>255326</v>
      </c>
      <c r="E375" s="331">
        <f>SUM(E372+E363+E374)</f>
        <v>255326</v>
      </c>
      <c r="F375" s="830">
        <f t="shared" si="5"/>
        <v>1</v>
      </c>
    </row>
    <row r="376" spans="1:6" ht="13.5" thickBot="1">
      <c r="A376" s="313"/>
      <c r="B376" s="791" t="s">
        <v>441</v>
      </c>
      <c r="C376" s="793"/>
      <c r="D376" s="793"/>
      <c r="E376" s="793"/>
      <c r="F376" s="829"/>
    </row>
    <row r="377" spans="1:6" ht="13.5" thickBot="1">
      <c r="A377" s="313"/>
      <c r="B377" s="332" t="s">
        <v>72</v>
      </c>
      <c r="C377" s="794"/>
      <c r="D377" s="794"/>
      <c r="E377" s="794"/>
      <c r="F377" s="829"/>
    </row>
    <row r="378" spans="1:6" ht="12.75">
      <c r="A378" s="313"/>
      <c r="B378" s="783" t="s">
        <v>468</v>
      </c>
      <c r="C378" s="564"/>
      <c r="D378" s="564">
        <v>15755</v>
      </c>
      <c r="E378" s="564">
        <v>15755</v>
      </c>
      <c r="F378" s="320">
        <f t="shared" si="5"/>
        <v>1</v>
      </c>
    </row>
    <row r="379" spans="1:6" ht="12.75">
      <c r="A379" s="313"/>
      <c r="B379" s="334" t="s">
        <v>505</v>
      </c>
      <c r="C379" s="563">
        <v>842152</v>
      </c>
      <c r="D379" s="563">
        <v>931849</v>
      </c>
      <c r="E379" s="563">
        <v>859310</v>
      </c>
      <c r="F379" s="320">
        <f t="shared" si="5"/>
        <v>0.922155842845783</v>
      </c>
    </row>
    <row r="380" spans="1:6" ht="13.5" thickBot="1">
      <c r="A380" s="313"/>
      <c r="B380" s="335" t="s">
        <v>508</v>
      </c>
      <c r="C380" s="796">
        <v>375468</v>
      </c>
      <c r="D380" s="799">
        <v>382850</v>
      </c>
      <c r="E380" s="799">
        <v>351349</v>
      </c>
      <c r="F380" s="735">
        <f t="shared" si="5"/>
        <v>0.917719733577119</v>
      </c>
    </row>
    <row r="381" spans="1:6" ht="13.5" thickBot="1">
      <c r="A381" s="313"/>
      <c r="B381" s="336" t="s">
        <v>65</v>
      </c>
      <c r="C381" s="797">
        <f>SUM(C378:C380)</f>
        <v>1217620</v>
      </c>
      <c r="D381" s="797">
        <f>SUM(D378:D380)</f>
        <v>1330454</v>
      </c>
      <c r="E381" s="797">
        <f>SUM(E378:E380)</f>
        <v>1226414</v>
      </c>
      <c r="F381" s="830">
        <f t="shared" si="5"/>
        <v>0.92180112953924</v>
      </c>
    </row>
    <row r="382" spans="1:6" ht="15.75" thickBot="1">
      <c r="A382" s="313"/>
      <c r="B382" s="338" t="s">
        <v>79</v>
      </c>
      <c r="C382" s="798">
        <f>SUM(C375+C377+C381)</f>
        <v>1429377</v>
      </c>
      <c r="D382" s="798">
        <f>SUM(D375+D377+D381)</f>
        <v>1585780</v>
      </c>
      <c r="E382" s="798">
        <f>SUM(E375+E377+E381)</f>
        <v>1481740</v>
      </c>
      <c r="F382" s="830">
        <f t="shared" si="5"/>
        <v>0.9343919080830885</v>
      </c>
    </row>
    <row r="383" spans="1:6" ht="12.75">
      <c r="A383" s="313"/>
      <c r="B383" s="339" t="s">
        <v>342</v>
      </c>
      <c r="C383" s="816">
        <v>390370</v>
      </c>
      <c r="D383" s="563">
        <v>401364</v>
      </c>
      <c r="E383" s="563">
        <v>397718</v>
      </c>
      <c r="F383" s="320">
        <f t="shared" si="5"/>
        <v>0.9909159765200666</v>
      </c>
    </row>
    <row r="384" spans="1:6" ht="12.75">
      <c r="A384" s="313"/>
      <c r="B384" s="339" t="s">
        <v>343</v>
      </c>
      <c r="C384" s="816">
        <v>86820</v>
      </c>
      <c r="D384" s="563">
        <v>87361</v>
      </c>
      <c r="E384" s="563">
        <v>84329</v>
      </c>
      <c r="F384" s="320">
        <f t="shared" si="5"/>
        <v>0.9652934375751193</v>
      </c>
    </row>
    <row r="385" spans="1:6" ht="12.75">
      <c r="A385" s="313"/>
      <c r="B385" s="339" t="s">
        <v>344</v>
      </c>
      <c r="C385" s="816">
        <v>927187</v>
      </c>
      <c r="D385" s="563">
        <v>1051506</v>
      </c>
      <c r="E385" s="563">
        <v>950950</v>
      </c>
      <c r="F385" s="320">
        <f t="shared" si="5"/>
        <v>0.9043695423516366</v>
      </c>
    </row>
    <row r="386" spans="1:6" ht="12.75">
      <c r="A386" s="313"/>
      <c r="B386" s="340" t="s">
        <v>346</v>
      </c>
      <c r="C386" s="563"/>
      <c r="D386" s="563"/>
      <c r="E386" s="563"/>
      <c r="F386" s="320"/>
    </row>
    <row r="387" spans="1:6" ht="13.5" thickBot="1">
      <c r="A387" s="313"/>
      <c r="B387" s="341" t="s">
        <v>345</v>
      </c>
      <c r="C387" s="563"/>
      <c r="D387" s="563"/>
      <c r="E387" s="563"/>
      <c r="F387" s="735"/>
    </row>
    <row r="388" spans="1:6" ht="13.5" thickBot="1">
      <c r="A388" s="313"/>
      <c r="B388" s="342" t="s">
        <v>64</v>
      </c>
      <c r="C388" s="800">
        <f>SUM(C383:C387)</f>
        <v>1404377</v>
      </c>
      <c r="D388" s="800">
        <f>SUM(D383:D387)</f>
        <v>1540231</v>
      </c>
      <c r="E388" s="800">
        <f>SUM(E383:E387)</f>
        <v>1432997</v>
      </c>
      <c r="F388" s="830">
        <f t="shared" si="5"/>
        <v>0.9303779757711668</v>
      </c>
    </row>
    <row r="389" spans="1:6" ht="12.75">
      <c r="A389" s="313"/>
      <c r="B389" s="339" t="s">
        <v>262</v>
      </c>
      <c r="C389" s="563">
        <v>25000</v>
      </c>
      <c r="D389" s="563">
        <f>25000+20549</f>
        <v>45549</v>
      </c>
      <c r="E389" s="563">
        <v>40905</v>
      </c>
      <c r="F389" s="320">
        <f t="shared" si="5"/>
        <v>0.8980438648488441</v>
      </c>
    </row>
    <row r="390" spans="1:6" ht="12.75">
      <c r="A390" s="313"/>
      <c r="B390" s="339" t="s">
        <v>263</v>
      </c>
      <c r="C390" s="563"/>
      <c r="D390" s="563"/>
      <c r="E390" s="563"/>
      <c r="F390" s="320"/>
    </row>
    <row r="391" spans="1:6" ht="13.5" thickBot="1">
      <c r="A391" s="313"/>
      <c r="B391" s="341" t="s">
        <v>477</v>
      </c>
      <c r="C391" s="563"/>
      <c r="D391" s="804"/>
      <c r="E391" s="804"/>
      <c r="F391" s="735"/>
    </row>
    <row r="392" spans="1:6" ht="13.5" thickBot="1">
      <c r="A392" s="313"/>
      <c r="B392" s="343" t="s">
        <v>70</v>
      </c>
      <c r="C392" s="800">
        <f>SUM(C389:C391)</f>
        <v>25000</v>
      </c>
      <c r="D392" s="804">
        <f>SUM(D389:D391)</f>
        <v>45549</v>
      </c>
      <c r="E392" s="804">
        <f>SUM(E389:E391)</f>
        <v>40905</v>
      </c>
      <c r="F392" s="830">
        <f t="shared" si="5"/>
        <v>0.8980438648488441</v>
      </c>
    </row>
    <row r="393" spans="1:8" ht="15.75" thickBot="1">
      <c r="A393" s="310"/>
      <c r="B393" s="344" t="s">
        <v>116</v>
      </c>
      <c r="C393" s="798">
        <f>SUM(C388+C392)</f>
        <v>1429377</v>
      </c>
      <c r="D393" s="798">
        <f>SUM(D388+D392)</f>
        <v>1585780</v>
      </c>
      <c r="E393" s="798">
        <f>SUM(E388+E392)</f>
        <v>1473902</v>
      </c>
      <c r="F393" s="830">
        <f t="shared" si="5"/>
        <v>0.9294492300319086</v>
      </c>
      <c r="H393" s="827"/>
    </row>
    <row r="394" spans="1:6" ht="15">
      <c r="A394" s="226">
        <v>2799</v>
      </c>
      <c r="B394" s="229" t="s">
        <v>88</v>
      </c>
      <c r="C394" s="807"/>
      <c r="D394" s="807"/>
      <c r="E394" s="807"/>
      <c r="F394" s="320"/>
    </row>
    <row r="395" spans="1:6" ht="12.75">
      <c r="A395" s="313"/>
      <c r="B395" s="315" t="s">
        <v>200</v>
      </c>
      <c r="C395" s="591"/>
      <c r="D395" s="591"/>
      <c r="E395" s="591"/>
      <c r="F395" s="320"/>
    </row>
    <row r="396" spans="1:6" ht="13.5" thickBot="1">
      <c r="A396" s="313"/>
      <c r="B396" s="316" t="s">
        <v>201</v>
      </c>
      <c r="C396" s="808">
        <f>C326+C362</f>
        <v>0</v>
      </c>
      <c r="D396" s="808">
        <f>D326+D362</f>
        <v>11732</v>
      </c>
      <c r="E396" s="808">
        <f>E326+E362</f>
        <v>11732</v>
      </c>
      <c r="F396" s="735">
        <f aca="true" t="shared" si="7" ref="F396:F457">SUM(E396/D396)</f>
        <v>1</v>
      </c>
    </row>
    <row r="397" spans="1:6" ht="13.5" thickBot="1">
      <c r="A397" s="313"/>
      <c r="B397" s="317" t="s">
        <v>214</v>
      </c>
      <c r="C397" s="809">
        <f>SUM(C396)</f>
        <v>0</v>
      </c>
      <c r="D397" s="809">
        <f>SUM(D396)</f>
        <v>11732</v>
      </c>
      <c r="E397" s="809">
        <f>SUM(E396)</f>
        <v>11732</v>
      </c>
      <c r="F397" s="830">
        <f t="shared" si="7"/>
        <v>1</v>
      </c>
    </row>
    <row r="398" spans="1:6" ht="12.75">
      <c r="A398" s="313"/>
      <c r="B398" s="315" t="s">
        <v>203</v>
      </c>
      <c r="C398" s="563">
        <f>SUM(C399:C400)</f>
        <v>36422</v>
      </c>
      <c r="D398" s="563">
        <f>SUM(D399:D400)</f>
        <v>41718</v>
      </c>
      <c r="E398" s="563">
        <f>SUM(E399:E400)</f>
        <v>41718</v>
      </c>
      <c r="F398" s="320">
        <f t="shared" si="7"/>
        <v>1</v>
      </c>
    </row>
    <row r="399" spans="1:6" ht="12.75">
      <c r="A399" s="313"/>
      <c r="B399" s="321" t="s">
        <v>204</v>
      </c>
      <c r="C399" s="803">
        <f aca="true" t="shared" si="8" ref="C399:D403">SUM(C365+C329)</f>
        <v>0</v>
      </c>
      <c r="D399" s="803">
        <f t="shared" si="8"/>
        <v>7653</v>
      </c>
      <c r="E399" s="803">
        <f>SUM(E365+E329)</f>
        <v>7653</v>
      </c>
      <c r="F399" s="320">
        <f t="shared" si="7"/>
        <v>1</v>
      </c>
    </row>
    <row r="400" spans="1:6" ht="12.75">
      <c r="A400" s="313"/>
      <c r="B400" s="321" t="s">
        <v>205</v>
      </c>
      <c r="C400" s="803">
        <f t="shared" si="8"/>
        <v>36422</v>
      </c>
      <c r="D400" s="803">
        <f t="shared" si="8"/>
        <v>34065</v>
      </c>
      <c r="E400" s="803">
        <f>SUM(E366+E330)</f>
        <v>34065</v>
      </c>
      <c r="F400" s="320">
        <f t="shared" si="7"/>
        <v>1</v>
      </c>
    </row>
    <row r="401" spans="1:6" ht="12.75">
      <c r="A401" s="313"/>
      <c r="B401" s="323" t="s">
        <v>206</v>
      </c>
      <c r="C401" s="563">
        <f t="shared" si="8"/>
        <v>3324</v>
      </c>
      <c r="D401" s="563">
        <f t="shared" si="8"/>
        <v>11515</v>
      </c>
      <c r="E401" s="563">
        <f>SUM(E367+E331)</f>
        <v>11515</v>
      </c>
      <c r="F401" s="320">
        <f t="shared" si="7"/>
        <v>1</v>
      </c>
    </row>
    <row r="402" spans="1:6" ht="12.75">
      <c r="A402" s="313"/>
      <c r="B402" s="323" t="s">
        <v>207</v>
      </c>
      <c r="C402" s="563">
        <f t="shared" si="8"/>
        <v>126992</v>
      </c>
      <c r="D402" s="563">
        <f t="shared" si="8"/>
        <v>144014</v>
      </c>
      <c r="E402" s="563">
        <f>SUM(E368+E332)</f>
        <v>144014</v>
      </c>
      <c r="F402" s="320">
        <f t="shared" si="7"/>
        <v>1</v>
      </c>
    </row>
    <row r="403" spans="1:6" ht="12.75">
      <c r="A403" s="313"/>
      <c r="B403" s="323" t="s">
        <v>208</v>
      </c>
      <c r="C403" s="563">
        <f t="shared" si="8"/>
        <v>45019</v>
      </c>
      <c r="D403" s="563">
        <f t="shared" si="8"/>
        <v>53893</v>
      </c>
      <c r="E403" s="563">
        <f>SUM(E369+E333)</f>
        <v>53893</v>
      </c>
      <c r="F403" s="320">
        <f t="shared" si="7"/>
        <v>1</v>
      </c>
    </row>
    <row r="404" spans="1:6" ht="12.75">
      <c r="A404" s="313"/>
      <c r="B404" s="323" t="s">
        <v>368</v>
      </c>
      <c r="C404" s="563">
        <f>C334</f>
        <v>0</v>
      </c>
      <c r="D404" s="563">
        <f>D334</f>
        <v>0</v>
      </c>
      <c r="E404" s="563">
        <f>E334</f>
        <v>0</v>
      </c>
      <c r="F404" s="320"/>
    </row>
    <row r="405" spans="1:6" ht="12.75">
      <c r="A405" s="313"/>
      <c r="B405" s="324" t="s">
        <v>498</v>
      </c>
      <c r="C405" s="563">
        <f aca="true" t="shared" si="9" ref="C405:E406">SUM(C370+C335)</f>
        <v>0</v>
      </c>
      <c r="D405" s="563">
        <f t="shared" si="9"/>
        <v>3</v>
      </c>
      <c r="E405" s="563">
        <f t="shared" si="9"/>
        <v>3</v>
      </c>
      <c r="F405" s="320">
        <f t="shared" si="7"/>
        <v>1</v>
      </c>
    </row>
    <row r="406" spans="1:6" ht="13.5" thickBot="1">
      <c r="A406" s="313"/>
      <c r="B406" s="325" t="s">
        <v>209</v>
      </c>
      <c r="C406" s="563">
        <f t="shared" si="9"/>
        <v>0</v>
      </c>
      <c r="D406" s="563">
        <f t="shared" si="9"/>
        <v>5160</v>
      </c>
      <c r="E406" s="563">
        <f t="shared" si="9"/>
        <v>5161</v>
      </c>
      <c r="F406" s="735">
        <f t="shared" si="7"/>
        <v>1.0001937984496123</v>
      </c>
    </row>
    <row r="407" spans="1:6" ht="13.5" thickBot="1">
      <c r="A407" s="313"/>
      <c r="B407" s="327" t="s">
        <v>364</v>
      </c>
      <c r="C407" s="800">
        <f>SUM(C398+C401+C402+C403+C406+C404+C405)</f>
        <v>211757</v>
      </c>
      <c r="D407" s="800">
        <f>SUM(D398+D401+D402+D403+D406+D404+D405)</f>
        <v>256303</v>
      </c>
      <c r="E407" s="800">
        <f>SUM(E398+E401+E402+E403+E406+E404+E405)</f>
        <v>256304</v>
      </c>
      <c r="F407" s="830">
        <f t="shared" si="7"/>
        <v>1.0000039016320528</v>
      </c>
    </row>
    <row r="408" spans="1:6" ht="13.5" thickBot="1">
      <c r="A408" s="313"/>
      <c r="B408" s="147" t="s">
        <v>239</v>
      </c>
      <c r="C408" s="800"/>
      <c r="D408" s="1035">
        <f>D339+D374</f>
        <v>0</v>
      </c>
      <c r="E408" s="1035">
        <f>E339+E374</f>
        <v>0</v>
      </c>
      <c r="F408" s="829"/>
    </row>
    <row r="409" spans="1:6" ht="13.5" thickBot="1">
      <c r="A409" s="313"/>
      <c r="B409" s="586" t="s">
        <v>240</v>
      </c>
      <c r="C409" s="800"/>
      <c r="D409" s="800">
        <f>D408</f>
        <v>0</v>
      </c>
      <c r="E409" s="800">
        <f>E408</f>
        <v>0</v>
      </c>
      <c r="F409" s="829"/>
    </row>
    <row r="410" spans="1:6" ht="13.5" thickBot="1">
      <c r="A410" s="313"/>
      <c r="B410" s="330" t="s">
        <v>71</v>
      </c>
      <c r="C410" s="806">
        <f>SUM(C407+C397)</f>
        <v>211757</v>
      </c>
      <c r="D410" s="806">
        <f>SUM(D407+D397+D409)</f>
        <v>268035</v>
      </c>
      <c r="E410" s="806">
        <f>SUM(E407+E397+E409)</f>
        <v>268036</v>
      </c>
      <c r="F410" s="830">
        <f t="shared" si="7"/>
        <v>1.000003730856045</v>
      </c>
    </row>
    <row r="411" spans="1:6" ht="12.75">
      <c r="A411" s="313"/>
      <c r="B411" s="825" t="s">
        <v>512</v>
      </c>
      <c r="C411" s="795">
        <f>SUM(C341)</f>
        <v>0</v>
      </c>
      <c r="D411" s="795">
        <f>SUM(D341)</f>
        <v>1885</v>
      </c>
      <c r="E411" s="795">
        <f>SUM(E341)</f>
        <v>1885</v>
      </c>
      <c r="F411" s="320">
        <f t="shared" si="7"/>
        <v>1</v>
      </c>
    </row>
    <row r="412" spans="1:6" ht="13.5" thickBot="1">
      <c r="A412" s="313"/>
      <c r="B412" s="791" t="s">
        <v>513</v>
      </c>
      <c r="C412" s="793">
        <f>SUM(C376)</f>
        <v>0</v>
      </c>
      <c r="D412" s="793">
        <f>SUM(D376)</f>
        <v>0</v>
      </c>
      <c r="E412" s="793">
        <f>SUM(E376)</f>
        <v>0</v>
      </c>
      <c r="F412" s="735"/>
    </row>
    <row r="413" spans="1:6" ht="13.5" thickBot="1">
      <c r="A413" s="313"/>
      <c r="B413" s="332" t="s">
        <v>72</v>
      </c>
      <c r="C413" s="817">
        <f>SUM(C411:C412)</f>
        <v>0</v>
      </c>
      <c r="D413" s="817">
        <f>SUM(D411:D412)</f>
        <v>1885</v>
      </c>
      <c r="E413" s="817">
        <f>SUM(E411:E412)</f>
        <v>1885</v>
      </c>
      <c r="F413" s="830">
        <f t="shared" si="7"/>
        <v>1</v>
      </c>
    </row>
    <row r="414" spans="1:6" ht="12.75">
      <c r="A414" s="313"/>
      <c r="B414" s="783" t="s">
        <v>468</v>
      </c>
      <c r="C414" s="564">
        <f aca="true" t="shared" si="10" ref="C414:E415">SUM(C378+C343)</f>
        <v>0</v>
      </c>
      <c r="D414" s="564">
        <f t="shared" si="10"/>
        <v>24264</v>
      </c>
      <c r="E414" s="564">
        <f t="shared" si="10"/>
        <v>24264</v>
      </c>
      <c r="F414" s="320">
        <f t="shared" si="7"/>
        <v>1</v>
      </c>
    </row>
    <row r="415" spans="1:6" ht="12.75">
      <c r="A415" s="313"/>
      <c r="B415" s="334" t="s">
        <v>505</v>
      </c>
      <c r="C415" s="563">
        <f t="shared" si="10"/>
        <v>1938479</v>
      </c>
      <c r="D415" s="563">
        <f t="shared" si="10"/>
        <v>2064336</v>
      </c>
      <c r="E415" s="563">
        <f t="shared" si="10"/>
        <v>1944092</v>
      </c>
      <c r="F415" s="320">
        <f t="shared" si="7"/>
        <v>0.941751730338472</v>
      </c>
    </row>
    <row r="416" spans="1:6" ht="13.5" thickBot="1">
      <c r="A416" s="313"/>
      <c r="B416" s="335" t="s">
        <v>508</v>
      </c>
      <c r="C416" s="799">
        <f>SUM(C380)</f>
        <v>375468</v>
      </c>
      <c r="D416" s="799">
        <f>SUM(D380)</f>
        <v>382850</v>
      </c>
      <c r="E416" s="799">
        <f>SUM(E380)</f>
        <v>351349</v>
      </c>
      <c r="F416" s="735">
        <f t="shared" si="7"/>
        <v>0.917719733577119</v>
      </c>
    </row>
    <row r="417" spans="1:6" ht="13.5" thickBot="1">
      <c r="A417" s="313"/>
      <c r="B417" s="336" t="s">
        <v>65</v>
      </c>
      <c r="C417" s="797">
        <f>SUM(C414:C416)</f>
        <v>2313947</v>
      </c>
      <c r="D417" s="797">
        <f>SUM(D414:D416)</f>
        <v>2471450</v>
      </c>
      <c r="E417" s="797">
        <f>SUM(E414:E416)</f>
        <v>2319705</v>
      </c>
      <c r="F417" s="830">
        <f t="shared" si="7"/>
        <v>0.9386008213801614</v>
      </c>
    </row>
    <row r="418" spans="1:6" ht="13.5" thickBot="1">
      <c r="A418" s="313"/>
      <c r="B418" s="249" t="s">
        <v>468</v>
      </c>
      <c r="C418" s="793">
        <f>SUM(C347)</f>
        <v>0</v>
      </c>
      <c r="D418" s="793">
        <f>SUM(D347)</f>
        <v>0</v>
      </c>
      <c r="E418" s="793">
        <f>SUM(E347)</f>
        <v>0</v>
      </c>
      <c r="F418" s="830"/>
    </row>
    <row r="419" spans="1:6" ht="13.5" thickBot="1">
      <c r="A419" s="313"/>
      <c r="B419" s="336" t="s">
        <v>67</v>
      </c>
      <c r="C419" s="797">
        <f>SUM(C418)</f>
        <v>0</v>
      </c>
      <c r="D419" s="797">
        <f>SUM(D418)</f>
        <v>0</v>
      </c>
      <c r="E419" s="797">
        <f>SUM(E418)</f>
        <v>0</v>
      </c>
      <c r="F419" s="829"/>
    </row>
    <row r="420" spans="1:6" ht="15.75" thickBot="1">
      <c r="A420" s="313"/>
      <c r="B420" s="338" t="s">
        <v>79</v>
      </c>
      <c r="C420" s="798">
        <f>SUM(C410+C413+C417+C419)</f>
        <v>2525704</v>
      </c>
      <c r="D420" s="798">
        <f>SUM(D410+D413+D417+D419)</f>
        <v>2741370</v>
      </c>
      <c r="E420" s="798">
        <f>SUM(E410+E413+E417+E419)</f>
        <v>2589626</v>
      </c>
      <c r="F420" s="830">
        <f t="shared" si="7"/>
        <v>0.9446466547748024</v>
      </c>
    </row>
    <row r="421" spans="1:6" ht="12.75">
      <c r="A421" s="313"/>
      <c r="B421" s="339" t="s">
        <v>342</v>
      </c>
      <c r="C421" s="563">
        <f aca="true" t="shared" si="11" ref="C421:D425">SUM(C383+C349)</f>
        <v>1247965</v>
      </c>
      <c r="D421" s="563">
        <f t="shared" si="11"/>
        <v>1288411</v>
      </c>
      <c r="E421" s="563">
        <f>SUM(E383+E349)</f>
        <v>1255820</v>
      </c>
      <c r="F421" s="320">
        <f t="shared" si="7"/>
        <v>0.9747045003496555</v>
      </c>
    </row>
    <row r="422" spans="1:6" ht="12.75">
      <c r="A422" s="313"/>
      <c r="B422" s="339" t="s">
        <v>343</v>
      </c>
      <c r="C422" s="563">
        <f t="shared" si="11"/>
        <v>270353</v>
      </c>
      <c r="D422" s="563">
        <f t="shared" si="11"/>
        <v>276756</v>
      </c>
      <c r="E422" s="563">
        <f>SUM(E384+E350)</f>
        <v>267022</v>
      </c>
      <c r="F422" s="320">
        <f t="shared" si="7"/>
        <v>0.9648282241396754</v>
      </c>
    </row>
    <row r="423" spans="1:6" ht="12.75">
      <c r="A423" s="313"/>
      <c r="B423" s="339" t="s">
        <v>344</v>
      </c>
      <c r="C423" s="563">
        <f t="shared" si="11"/>
        <v>967869</v>
      </c>
      <c r="D423" s="563">
        <f t="shared" si="11"/>
        <v>1110615</v>
      </c>
      <c r="E423" s="563">
        <f>SUM(E385+E351)</f>
        <v>992592</v>
      </c>
      <c r="F423" s="320">
        <f t="shared" si="7"/>
        <v>0.8937318512715927</v>
      </c>
    </row>
    <row r="424" spans="1:6" ht="12.75">
      <c r="A424" s="313"/>
      <c r="B424" s="340" t="s">
        <v>346</v>
      </c>
      <c r="C424" s="563">
        <f t="shared" si="11"/>
        <v>0</v>
      </c>
      <c r="D424" s="563">
        <f t="shared" si="11"/>
        <v>0</v>
      </c>
      <c r="E424" s="563">
        <f>SUM(E386+E352)</f>
        <v>0</v>
      </c>
      <c r="F424" s="320"/>
    </row>
    <row r="425" spans="1:6" ht="13.5" thickBot="1">
      <c r="A425" s="313"/>
      <c r="B425" s="341" t="s">
        <v>345</v>
      </c>
      <c r="C425" s="563">
        <f t="shared" si="11"/>
        <v>0</v>
      </c>
      <c r="D425" s="563">
        <f t="shared" si="11"/>
        <v>76</v>
      </c>
      <c r="E425" s="563">
        <f>SUM(E387+E353)</f>
        <v>74</v>
      </c>
      <c r="F425" s="735">
        <f t="shared" si="7"/>
        <v>0.9736842105263158</v>
      </c>
    </row>
    <row r="426" spans="1:6" ht="13.5" thickBot="1">
      <c r="A426" s="313"/>
      <c r="B426" s="342" t="s">
        <v>64</v>
      </c>
      <c r="C426" s="800">
        <f>SUM(C421:C425)</f>
        <v>2486187</v>
      </c>
      <c r="D426" s="800">
        <f>SUM(D421:D425)</f>
        <v>2675858</v>
      </c>
      <c r="E426" s="800">
        <f>SUM(E421:E425)</f>
        <v>2515508</v>
      </c>
      <c r="F426" s="830">
        <f t="shared" si="7"/>
        <v>0.9400752954753204</v>
      </c>
    </row>
    <row r="427" spans="1:6" ht="12.75">
      <c r="A427" s="313"/>
      <c r="B427" s="339" t="s">
        <v>262</v>
      </c>
      <c r="C427" s="563">
        <f aca="true" t="shared" si="12" ref="C427:E428">SUM(C389+C355)</f>
        <v>39517</v>
      </c>
      <c r="D427" s="563">
        <f t="shared" si="12"/>
        <v>65512</v>
      </c>
      <c r="E427" s="563">
        <f t="shared" si="12"/>
        <v>55983</v>
      </c>
      <c r="F427" s="320">
        <f t="shared" si="7"/>
        <v>0.854545732079619</v>
      </c>
    </row>
    <row r="428" spans="1:6" ht="12.75">
      <c r="A428" s="313"/>
      <c r="B428" s="339" t="s">
        <v>263</v>
      </c>
      <c r="C428" s="563">
        <f t="shared" si="12"/>
        <v>0</v>
      </c>
      <c r="D428" s="563">
        <f t="shared" si="12"/>
        <v>0</v>
      </c>
      <c r="E428" s="563">
        <f t="shared" si="12"/>
        <v>0</v>
      </c>
      <c r="F428" s="320"/>
    </row>
    <row r="429" spans="1:6" ht="13.5" thickBot="1">
      <c r="A429" s="313"/>
      <c r="B429" s="341" t="s">
        <v>477</v>
      </c>
      <c r="C429" s="799"/>
      <c r="D429" s="799"/>
      <c r="E429" s="799"/>
      <c r="F429" s="735"/>
    </row>
    <row r="430" spans="1:6" ht="13.5" thickBot="1">
      <c r="A430" s="313"/>
      <c r="B430" s="343" t="s">
        <v>70</v>
      </c>
      <c r="C430" s="800">
        <f>SUM(C427:C429)</f>
        <v>39517</v>
      </c>
      <c r="D430" s="800">
        <f>SUM(D427:D429)</f>
        <v>65512</v>
      </c>
      <c r="E430" s="800">
        <f>SUM(E427:E429)</f>
        <v>55983</v>
      </c>
      <c r="F430" s="830">
        <f t="shared" si="7"/>
        <v>0.854545732079619</v>
      </c>
    </row>
    <row r="431" spans="1:6" ht="15.75" thickBot="1">
      <c r="A431" s="310"/>
      <c r="B431" s="344" t="s">
        <v>116</v>
      </c>
      <c r="C431" s="798">
        <f>SUM(C426+C430)</f>
        <v>2525704</v>
      </c>
      <c r="D431" s="798">
        <f>SUM(D426+D430)</f>
        <v>2741370</v>
      </c>
      <c r="E431" s="798">
        <f>SUM(E426+E430)</f>
        <v>2571491</v>
      </c>
      <c r="F431" s="830">
        <f t="shared" si="7"/>
        <v>0.9380313492888592</v>
      </c>
    </row>
    <row r="432" spans="1:6" ht="15">
      <c r="A432" s="226">
        <v>2850</v>
      </c>
      <c r="B432" s="229" t="s">
        <v>356</v>
      </c>
      <c r="C432" s="563"/>
      <c r="D432" s="563"/>
      <c r="E432" s="563"/>
      <c r="F432" s="320"/>
    </row>
    <row r="433" spans="1:6" ht="12" customHeight="1">
      <c r="A433" s="313"/>
      <c r="B433" s="315" t="s">
        <v>200</v>
      </c>
      <c r="C433" s="591"/>
      <c r="D433" s="591"/>
      <c r="E433" s="591"/>
      <c r="F433" s="320"/>
    </row>
    <row r="434" spans="1:6" ht="13.5" thickBot="1">
      <c r="A434" s="313"/>
      <c r="B434" s="316" t="s">
        <v>201</v>
      </c>
      <c r="C434" s="818"/>
      <c r="D434" s="818">
        <v>1205</v>
      </c>
      <c r="E434" s="818">
        <v>1205</v>
      </c>
      <c r="F434" s="735">
        <f t="shared" si="7"/>
        <v>1</v>
      </c>
    </row>
    <row r="435" spans="1:6" ht="13.5" thickBot="1">
      <c r="A435" s="313"/>
      <c r="B435" s="317" t="s">
        <v>214</v>
      </c>
      <c r="C435" s="819">
        <f>SUM(C434)</f>
        <v>0</v>
      </c>
      <c r="D435" s="819">
        <f>SUM(D434)</f>
        <v>1205</v>
      </c>
      <c r="E435" s="819">
        <f>SUM(E434)</f>
        <v>1205</v>
      </c>
      <c r="F435" s="830">
        <f t="shared" si="7"/>
        <v>1</v>
      </c>
    </row>
    <row r="436" spans="1:6" ht="12.75">
      <c r="A436" s="313"/>
      <c r="B436" s="315" t="s">
        <v>203</v>
      </c>
      <c r="C436" s="563">
        <f>SUM(C437)</f>
        <v>945</v>
      </c>
      <c r="D436" s="563">
        <f>SUM(D437)</f>
        <v>509</v>
      </c>
      <c r="E436" s="563">
        <f>SUM(E437)</f>
        <v>509</v>
      </c>
      <c r="F436" s="320">
        <f t="shared" si="7"/>
        <v>1</v>
      </c>
    </row>
    <row r="437" spans="1:6" ht="12.75">
      <c r="A437" s="313"/>
      <c r="B437" s="321" t="s">
        <v>204</v>
      </c>
      <c r="C437" s="803">
        <v>945</v>
      </c>
      <c r="D437" s="803">
        <f>945-436</f>
        <v>509</v>
      </c>
      <c r="E437" s="803">
        <v>509</v>
      </c>
      <c r="F437" s="320">
        <f t="shared" si="7"/>
        <v>1</v>
      </c>
    </row>
    <row r="438" spans="1:6" ht="12.75">
      <c r="A438" s="313"/>
      <c r="B438" s="321" t="s">
        <v>205</v>
      </c>
      <c r="C438" s="803"/>
      <c r="D438" s="803"/>
      <c r="E438" s="803"/>
      <c r="F438" s="320"/>
    </row>
    <row r="439" spans="1:6" ht="12.75">
      <c r="A439" s="313"/>
      <c r="B439" s="323" t="s">
        <v>206</v>
      </c>
      <c r="C439" s="563">
        <v>3850</v>
      </c>
      <c r="D439" s="563">
        <v>2397</v>
      </c>
      <c r="E439" s="563">
        <v>2397</v>
      </c>
      <c r="F439" s="320">
        <f t="shared" si="7"/>
        <v>1</v>
      </c>
    </row>
    <row r="440" spans="1:6" ht="12.75">
      <c r="A440" s="313"/>
      <c r="B440" s="323" t="s">
        <v>207</v>
      </c>
      <c r="C440" s="563">
        <v>11979</v>
      </c>
      <c r="D440" s="563">
        <v>16722</v>
      </c>
      <c r="E440" s="563">
        <v>16722</v>
      </c>
      <c r="F440" s="320">
        <f t="shared" si="7"/>
        <v>1</v>
      </c>
    </row>
    <row r="441" spans="1:6" ht="12.75">
      <c r="A441" s="313"/>
      <c r="B441" s="323" t="s">
        <v>208</v>
      </c>
      <c r="C441" s="563">
        <v>3224</v>
      </c>
      <c r="D441" s="563">
        <v>3941</v>
      </c>
      <c r="E441" s="563">
        <v>3941</v>
      </c>
      <c r="F441" s="320">
        <f t="shared" si="7"/>
        <v>1</v>
      </c>
    </row>
    <row r="442" spans="1:6" ht="12.75">
      <c r="A442" s="313"/>
      <c r="B442" s="323" t="s">
        <v>368</v>
      </c>
      <c r="C442" s="563"/>
      <c r="D442" s="563"/>
      <c r="E442" s="563"/>
      <c r="F442" s="320"/>
    </row>
    <row r="443" spans="1:6" ht="12.75">
      <c r="A443" s="313"/>
      <c r="B443" s="324" t="s">
        <v>498</v>
      </c>
      <c r="C443" s="563"/>
      <c r="D443" s="563"/>
      <c r="E443" s="563"/>
      <c r="F443" s="320"/>
    </row>
    <row r="444" spans="1:6" ht="13.5" thickBot="1">
      <c r="A444" s="313"/>
      <c r="B444" s="325" t="s">
        <v>209</v>
      </c>
      <c r="C444" s="563"/>
      <c r="D444" s="563"/>
      <c r="E444" s="563"/>
      <c r="F444" s="735"/>
    </row>
    <row r="445" spans="1:6" ht="13.5" thickBot="1">
      <c r="A445" s="313"/>
      <c r="B445" s="327" t="s">
        <v>364</v>
      </c>
      <c r="C445" s="800">
        <f>SUM(C436+C439+C440+C441+C444+C442)</f>
        <v>19998</v>
      </c>
      <c r="D445" s="800">
        <f>SUM(D436+D439+D440+D441+D444+D442)</f>
        <v>23569</v>
      </c>
      <c r="E445" s="800">
        <f>SUM(E436+E439+E440+E441+E444+E442)</f>
        <v>23569</v>
      </c>
      <c r="F445" s="830">
        <f t="shared" si="7"/>
        <v>1</v>
      </c>
    </row>
    <row r="446" spans="1:6" ht="13.5" thickBot="1">
      <c r="A446" s="313"/>
      <c r="B446" s="147" t="s">
        <v>239</v>
      </c>
      <c r="C446" s="800"/>
      <c r="D446" s="800"/>
      <c r="E446" s="800"/>
      <c r="F446" s="829"/>
    </row>
    <row r="447" spans="1:6" ht="13.5" thickBot="1">
      <c r="A447" s="313"/>
      <c r="B447" s="586" t="s">
        <v>240</v>
      </c>
      <c r="C447" s="800"/>
      <c r="D447" s="800">
        <f>D446</f>
        <v>0</v>
      </c>
      <c r="E447" s="800"/>
      <c r="F447" s="829"/>
    </row>
    <row r="448" spans="1:6" ht="13.5" thickBot="1">
      <c r="A448" s="313"/>
      <c r="B448" s="330" t="s">
        <v>71</v>
      </c>
      <c r="C448" s="806">
        <f>SUM(C445+C435)</f>
        <v>19998</v>
      </c>
      <c r="D448" s="806">
        <f>SUM(D445+D435+D447)</f>
        <v>24774</v>
      </c>
      <c r="E448" s="806">
        <f>SUM(E445+E435+E447)</f>
        <v>24774</v>
      </c>
      <c r="F448" s="830">
        <f t="shared" si="7"/>
        <v>1</v>
      </c>
    </row>
    <row r="449" spans="1:6" ht="13.5" thickBot="1">
      <c r="A449" s="313"/>
      <c r="B449" s="332" t="s">
        <v>72</v>
      </c>
      <c r="C449" s="793"/>
      <c r="D449" s="793"/>
      <c r="E449" s="793"/>
      <c r="F449" s="829"/>
    </row>
    <row r="450" spans="1:6" ht="12.75">
      <c r="A450" s="313"/>
      <c r="B450" s="783" t="s">
        <v>468</v>
      </c>
      <c r="C450" s="564"/>
      <c r="D450" s="564">
        <v>1365</v>
      </c>
      <c r="E450" s="564">
        <v>1365</v>
      </c>
      <c r="F450" s="320">
        <f t="shared" si="7"/>
        <v>1</v>
      </c>
    </row>
    <row r="451" spans="1:6" ht="12.75">
      <c r="A451" s="313"/>
      <c r="B451" s="334" t="s">
        <v>505</v>
      </c>
      <c r="C451" s="563">
        <v>560156</v>
      </c>
      <c r="D451" s="563">
        <v>563925</v>
      </c>
      <c r="E451" s="563">
        <v>531326</v>
      </c>
      <c r="F451" s="320">
        <f t="shared" si="7"/>
        <v>0.9421926674646451</v>
      </c>
    </row>
    <row r="452" spans="1:6" ht="13.5" thickBot="1">
      <c r="A452" s="313"/>
      <c r="B452" s="335" t="s">
        <v>508</v>
      </c>
      <c r="C452" s="799">
        <v>14100</v>
      </c>
      <c r="D452" s="799">
        <v>14100</v>
      </c>
      <c r="E452" s="799">
        <v>9731</v>
      </c>
      <c r="F452" s="735">
        <f t="shared" si="7"/>
        <v>0.6901418439716313</v>
      </c>
    </row>
    <row r="453" spans="1:6" ht="13.5" thickBot="1">
      <c r="A453" s="313"/>
      <c r="B453" s="336" t="s">
        <v>65</v>
      </c>
      <c r="C453" s="811">
        <f>SUM(C450:C452)</f>
        <v>574256</v>
      </c>
      <c r="D453" s="811">
        <f>SUM(D450:D452)</f>
        <v>579390</v>
      </c>
      <c r="E453" s="811">
        <f>SUM(E450:E452)</f>
        <v>542422</v>
      </c>
      <c r="F453" s="830">
        <f t="shared" si="7"/>
        <v>0.936194963668686</v>
      </c>
    </row>
    <row r="454" spans="1:6" ht="15.75" thickBot="1">
      <c r="A454" s="313"/>
      <c r="B454" s="338" t="s">
        <v>79</v>
      </c>
      <c r="C454" s="820">
        <f>SUM(C448+C449+C453)</f>
        <v>594254</v>
      </c>
      <c r="D454" s="820">
        <f>SUM(D448+D449+D453)</f>
        <v>604164</v>
      </c>
      <c r="E454" s="820">
        <f>SUM(E448+E449+E453)</f>
        <v>567196</v>
      </c>
      <c r="F454" s="828">
        <f t="shared" si="7"/>
        <v>0.9388113161327057</v>
      </c>
    </row>
    <row r="455" spans="1:6" ht="12.75" customHeight="1">
      <c r="A455" s="313"/>
      <c r="B455" s="339" t="s">
        <v>342</v>
      </c>
      <c r="C455" s="563">
        <v>385539</v>
      </c>
      <c r="D455" s="563">
        <v>380087</v>
      </c>
      <c r="E455" s="563">
        <v>378409</v>
      </c>
      <c r="F455" s="320">
        <f t="shared" si="7"/>
        <v>0.9955852212782863</v>
      </c>
    </row>
    <row r="456" spans="1:6" ht="12.75">
      <c r="A456" s="313"/>
      <c r="B456" s="339" t="s">
        <v>343</v>
      </c>
      <c r="C456" s="563">
        <v>84472</v>
      </c>
      <c r="D456" s="563">
        <v>85801</v>
      </c>
      <c r="E456" s="563">
        <v>84744</v>
      </c>
      <c r="F456" s="320">
        <f t="shared" si="7"/>
        <v>0.9876807962611158</v>
      </c>
    </row>
    <row r="457" spans="1:6" ht="12.75">
      <c r="A457" s="313"/>
      <c r="B457" s="339" t="s">
        <v>344</v>
      </c>
      <c r="C457" s="563">
        <v>117298</v>
      </c>
      <c r="D457" s="563">
        <v>131331</v>
      </c>
      <c r="E457" s="563">
        <v>98379</v>
      </c>
      <c r="F457" s="320">
        <f t="shared" si="7"/>
        <v>0.749091988943966</v>
      </c>
    </row>
    <row r="458" spans="1:6" ht="12.75">
      <c r="A458" s="313"/>
      <c r="B458" s="340" t="s">
        <v>346</v>
      </c>
      <c r="C458" s="563"/>
      <c r="D458" s="563"/>
      <c r="E458" s="563"/>
      <c r="F458" s="320"/>
    </row>
    <row r="459" spans="1:6" ht="13.5" thickBot="1">
      <c r="A459" s="313"/>
      <c r="B459" s="341" t="s">
        <v>345</v>
      </c>
      <c r="C459" s="563"/>
      <c r="D459" s="563"/>
      <c r="E459" s="563"/>
      <c r="F459" s="735"/>
    </row>
    <row r="460" spans="1:6" ht="13.5" thickBot="1">
      <c r="A460" s="313"/>
      <c r="B460" s="342" t="s">
        <v>64</v>
      </c>
      <c r="C460" s="800">
        <f>SUM(C455:C459)</f>
        <v>587309</v>
      </c>
      <c r="D460" s="800">
        <f>SUM(D455:D459)</f>
        <v>597219</v>
      </c>
      <c r="E460" s="800">
        <f>SUM(E455:E459)</f>
        <v>561532</v>
      </c>
      <c r="F460" s="830">
        <f aca="true" t="shared" si="13" ref="F460:F523">SUM(E460/D460)</f>
        <v>0.9402447008551302</v>
      </c>
    </row>
    <row r="461" spans="1:6" ht="12.75">
      <c r="A461" s="313"/>
      <c r="B461" s="339" t="s">
        <v>262</v>
      </c>
      <c r="C461" s="563">
        <v>6945</v>
      </c>
      <c r="D461" s="563">
        <v>6945</v>
      </c>
      <c r="E461" s="563">
        <v>5499</v>
      </c>
      <c r="F461" s="320">
        <f t="shared" si="13"/>
        <v>0.791792656587473</v>
      </c>
    </row>
    <row r="462" spans="1:6" ht="12.75">
      <c r="A462" s="313"/>
      <c r="B462" s="339" t="s">
        <v>263</v>
      </c>
      <c r="C462" s="563"/>
      <c r="D462" s="563"/>
      <c r="E462" s="563"/>
      <c r="F462" s="320"/>
    </row>
    <row r="463" spans="1:6" ht="13.5" thickBot="1">
      <c r="A463" s="313"/>
      <c r="B463" s="341" t="s">
        <v>477</v>
      </c>
      <c r="C463" s="563"/>
      <c r="D463" s="563"/>
      <c r="E463" s="563"/>
      <c r="F463" s="735"/>
    </row>
    <row r="464" spans="1:6" ht="13.5" thickBot="1">
      <c r="A464" s="313"/>
      <c r="B464" s="343" t="s">
        <v>70</v>
      </c>
      <c r="C464" s="800">
        <f>SUM(C461:C463)</f>
        <v>6945</v>
      </c>
      <c r="D464" s="800">
        <f>SUM(D461:D463)</f>
        <v>6945</v>
      </c>
      <c r="E464" s="800">
        <f>SUM(E461:E463)</f>
        <v>5499</v>
      </c>
      <c r="F464" s="830">
        <f t="shared" si="13"/>
        <v>0.791792656587473</v>
      </c>
    </row>
    <row r="465" spans="1:8" ht="15.75" thickBot="1">
      <c r="A465" s="310"/>
      <c r="B465" s="344" t="s">
        <v>116</v>
      </c>
      <c r="C465" s="798">
        <f>SUM(C460+C464)</f>
        <v>594254</v>
      </c>
      <c r="D465" s="798">
        <f>SUM(D460+D464)</f>
        <v>604164</v>
      </c>
      <c r="E465" s="798">
        <f>SUM(E460+E464)</f>
        <v>567031</v>
      </c>
      <c r="F465" s="828">
        <f t="shared" si="13"/>
        <v>0.9385382114790024</v>
      </c>
      <c r="H465" s="827"/>
    </row>
    <row r="466" spans="1:6" ht="15">
      <c r="A466" s="226">
        <v>2875</v>
      </c>
      <c r="B466" s="229" t="s">
        <v>322</v>
      </c>
      <c r="C466" s="563"/>
      <c r="D466" s="563"/>
      <c r="E466" s="563"/>
      <c r="F466" s="320"/>
    </row>
    <row r="467" spans="1:6" ht="12" customHeight="1">
      <c r="A467" s="313"/>
      <c r="B467" s="315" t="s">
        <v>200</v>
      </c>
      <c r="C467" s="591"/>
      <c r="D467" s="591"/>
      <c r="E467" s="591"/>
      <c r="F467" s="320"/>
    </row>
    <row r="468" spans="1:6" ht="13.5" thickBot="1">
      <c r="A468" s="313"/>
      <c r="B468" s="316" t="s">
        <v>201</v>
      </c>
      <c r="C468" s="799"/>
      <c r="D468" s="799">
        <v>9200</v>
      </c>
      <c r="E468" s="799">
        <v>9200</v>
      </c>
      <c r="F468" s="735">
        <f t="shared" si="13"/>
        <v>1</v>
      </c>
    </row>
    <row r="469" spans="1:6" ht="13.5" thickBot="1">
      <c r="A469" s="313"/>
      <c r="B469" s="317" t="s">
        <v>214</v>
      </c>
      <c r="C469" s="814"/>
      <c r="D469" s="814">
        <f>SUM(D468)</f>
        <v>9200</v>
      </c>
      <c r="E469" s="814">
        <f>SUM(E468)</f>
        <v>9200</v>
      </c>
      <c r="F469" s="830">
        <f t="shared" si="13"/>
        <v>1</v>
      </c>
    </row>
    <row r="470" spans="1:6" ht="12.75">
      <c r="A470" s="313"/>
      <c r="B470" s="315" t="s">
        <v>203</v>
      </c>
      <c r="C470" s="563">
        <v>493</v>
      </c>
      <c r="D470" s="563">
        <v>370</v>
      </c>
      <c r="E470" s="563">
        <v>370</v>
      </c>
      <c r="F470" s="320">
        <f t="shared" si="13"/>
        <v>1</v>
      </c>
    </row>
    <row r="471" spans="1:6" ht="12.75">
      <c r="A471" s="313"/>
      <c r="B471" s="321" t="s">
        <v>204</v>
      </c>
      <c r="C471" s="803"/>
      <c r="D471" s="803"/>
      <c r="E471" s="803"/>
      <c r="F471" s="320"/>
    </row>
    <row r="472" spans="1:6" ht="12.75">
      <c r="A472" s="313"/>
      <c r="B472" s="321" t="s">
        <v>205</v>
      </c>
      <c r="C472" s="803">
        <v>493</v>
      </c>
      <c r="D472" s="803">
        <v>370</v>
      </c>
      <c r="E472" s="803">
        <v>370</v>
      </c>
      <c r="F472" s="320">
        <f t="shared" si="13"/>
        <v>1</v>
      </c>
    </row>
    <row r="473" spans="1:6" ht="12.75">
      <c r="A473" s="313"/>
      <c r="B473" s="323" t="s">
        <v>206</v>
      </c>
      <c r="C473" s="563">
        <v>1051</v>
      </c>
      <c r="D473" s="563"/>
      <c r="E473" s="563"/>
      <c r="F473" s="320"/>
    </row>
    <row r="474" spans="1:6" ht="12.75">
      <c r="A474" s="313"/>
      <c r="B474" s="323" t="s">
        <v>207</v>
      </c>
      <c r="C474" s="563">
        <v>39404</v>
      </c>
      <c r="D474" s="563">
        <v>34425</v>
      </c>
      <c r="E474" s="563">
        <v>34425</v>
      </c>
      <c r="F474" s="320">
        <f t="shared" si="13"/>
        <v>1</v>
      </c>
    </row>
    <row r="475" spans="1:6" ht="12.75">
      <c r="A475" s="313"/>
      <c r="B475" s="323" t="s">
        <v>208</v>
      </c>
      <c r="C475" s="563">
        <v>9570</v>
      </c>
      <c r="D475" s="563">
        <v>4673</v>
      </c>
      <c r="E475" s="563">
        <v>4673</v>
      </c>
      <c r="F475" s="320">
        <f t="shared" si="13"/>
        <v>1</v>
      </c>
    </row>
    <row r="476" spans="1:6" ht="12.75">
      <c r="A476" s="313"/>
      <c r="B476" s="323" t="s">
        <v>368</v>
      </c>
      <c r="C476" s="563"/>
      <c r="D476" s="563">
        <v>7313</v>
      </c>
      <c r="E476" s="563">
        <v>7313</v>
      </c>
      <c r="F476" s="320">
        <f t="shared" si="13"/>
        <v>1</v>
      </c>
    </row>
    <row r="477" spans="1:6" ht="12.75">
      <c r="A477" s="313"/>
      <c r="B477" s="324" t="s">
        <v>498</v>
      </c>
      <c r="C477" s="563"/>
      <c r="D477" s="563"/>
      <c r="E477" s="563"/>
      <c r="F477" s="320"/>
    </row>
    <row r="478" spans="1:6" ht="13.5" thickBot="1">
      <c r="A478" s="313"/>
      <c r="B478" s="325" t="s">
        <v>209</v>
      </c>
      <c r="C478" s="563"/>
      <c r="D478" s="563">
        <v>991</v>
      </c>
      <c r="E478" s="563">
        <v>991</v>
      </c>
      <c r="F478" s="735">
        <f t="shared" si="13"/>
        <v>1</v>
      </c>
    </row>
    <row r="479" spans="1:6" ht="13.5" thickBot="1">
      <c r="A479" s="313"/>
      <c r="B479" s="327" t="s">
        <v>364</v>
      </c>
      <c r="C479" s="800">
        <f>SUM(C470+C473+C474+C475+C478+C476)</f>
        <v>50518</v>
      </c>
      <c r="D479" s="800">
        <f>SUM(D470+D473+D474+D475+D478+D476)</f>
        <v>47772</v>
      </c>
      <c r="E479" s="800">
        <f>SUM(E470+E473+E474+E475+E478+E476)</f>
        <v>47772</v>
      </c>
      <c r="F479" s="830">
        <f t="shared" si="13"/>
        <v>1</v>
      </c>
    </row>
    <row r="480" spans="1:6" ht="13.5" thickBot="1">
      <c r="A480" s="313"/>
      <c r="B480" s="147" t="s">
        <v>239</v>
      </c>
      <c r="C480" s="800"/>
      <c r="D480" s="1035">
        <v>384</v>
      </c>
      <c r="E480" s="1035">
        <v>384</v>
      </c>
      <c r="F480" s="829">
        <f t="shared" si="13"/>
        <v>1</v>
      </c>
    </row>
    <row r="481" spans="1:6" ht="13.5" thickBot="1">
      <c r="A481" s="313"/>
      <c r="B481" s="586" t="s">
        <v>240</v>
      </c>
      <c r="C481" s="800"/>
      <c r="D481" s="800">
        <f>D480</f>
        <v>384</v>
      </c>
      <c r="E481" s="800">
        <f>E480</f>
        <v>384</v>
      </c>
      <c r="F481" s="830">
        <f t="shared" si="13"/>
        <v>1</v>
      </c>
    </row>
    <row r="482" spans="1:6" ht="13.5" thickBot="1">
      <c r="A482" s="313"/>
      <c r="B482" s="330" t="s">
        <v>71</v>
      </c>
      <c r="C482" s="806">
        <f>SUM(C479+C469)</f>
        <v>50518</v>
      </c>
      <c r="D482" s="806">
        <f>SUM(D479+D469+D481)</f>
        <v>57356</v>
      </c>
      <c r="E482" s="806">
        <f>SUM(E479+E469+E481)</f>
        <v>57356</v>
      </c>
      <c r="F482" s="830">
        <f t="shared" si="13"/>
        <v>1</v>
      </c>
    </row>
    <row r="483" spans="1:6" ht="13.5" thickBot="1">
      <c r="A483" s="313"/>
      <c r="B483" s="332" t="s">
        <v>72</v>
      </c>
      <c r="C483" s="793"/>
      <c r="D483" s="793"/>
      <c r="E483" s="793"/>
      <c r="F483" s="829"/>
    </row>
    <row r="484" spans="1:6" ht="12.75">
      <c r="A484" s="313"/>
      <c r="B484" s="783" t="s">
        <v>468</v>
      </c>
      <c r="C484" s="564"/>
      <c r="D484" s="564">
        <v>5649</v>
      </c>
      <c r="E484" s="564">
        <v>5649</v>
      </c>
      <c r="F484" s="320">
        <f t="shared" si="13"/>
        <v>1</v>
      </c>
    </row>
    <row r="485" spans="1:6" ht="13.5" thickBot="1">
      <c r="A485" s="313"/>
      <c r="B485" s="335" t="s">
        <v>505</v>
      </c>
      <c r="C485" s="799">
        <v>717487</v>
      </c>
      <c r="D485" s="799">
        <v>765807</v>
      </c>
      <c r="E485" s="799">
        <v>705541</v>
      </c>
      <c r="F485" s="735">
        <f t="shared" si="13"/>
        <v>0.9213039316694677</v>
      </c>
    </row>
    <row r="486" spans="1:6" ht="13.5" thickBot="1">
      <c r="A486" s="313"/>
      <c r="B486" s="336" t="s">
        <v>65</v>
      </c>
      <c r="C486" s="797">
        <f>SUM(C484:C485)</f>
        <v>717487</v>
      </c>
      <c r="D486" s="797">
        <f>SUM(D484:D485)</f>
        <v>771456</v>
      </c>
      <c r="E486" s="797">
        <f>SUM(E484:E485)</f>
        <v>711190</v>
      </c>
      <c r="F486" s="830">
        <f t="shared" si="13"/>
        <v>0.9218801850008296</v>
      </c>
    </row>
    <row r="487" spans="1:6" ht="13.5" thickBot="1">
      <c r="A487" s="313"/>
      <c r="B487" s="249" t="s">
        <v>468</v>
      </c>
      <c r="C487" s="797"/>
      <c r="D487" s="793">
        <v>524</v>
      </c>
      <c r="E487" s="793">
        <v>524</v>
      </c>
      <c r="F487" s="829">
        <f t="shared" si="13"/>
        <v>1</v>
      </c>
    </row>
    <row r="488" spans="1:6" ht="13.5" thickBot="1">
      <c r="A488" s="313"/>
      <c r="B488" s="336" t="s">
        <v>67</v>
      </c>
      <c r="C488" s="797"/>
      <c r="D488" s="797">
        <f>SUM(D487)</f>
        <v>524</v>
      </c>
      <c r="E488" s="797">
        <f>SUM(E487)</f>
        <v>524</v>
      </c>
      <c r="F488" s="830">
        <f t="shared" si="13"/>
        <v>1</v>
      </c>
    </row>
    <row r="489" spans="1:6" ht="15.75" thickBot="1">
      <c r="A489" s="313"/>
      <c r="B489" s="338" t="s">
        <v>79</v>
      </c>
      <c r="C489" s="798">
        <f>SUM(C482+C483+C486)</f>
        <v>768005</v>
      </c>
      <c r="D489" s="798">
        <f>SUM(D482+D483+D486+D488)</f>
        <v>829336</v>
      </c>
      <c r="E489" s="798">
        <f>SUM(E482+E483+E486+E488)</f>
        <v>769070</v>
      </c>
      <c r="F489" s="830">
        <f t="shared" si="13"/>
        <v>0.9273322272275651</v>
      </c>
    </row>
    <row r="490" spans="1:6" ht="12.75">
      <c r="A490" s="313"/>
      <c r="B490" s="339" t="s">
        <v>342</v>
      </c>
      <c r="C490" s="563">
        <v>457712</v>
      </c>
      <c r="D490" s="563">
        <v>483407</v>
      </c>
      <c r="E490" s="563">
        <v>468465</v>
      </c>
      <c r="F490" s="320">
        <f t="shared" si="13"/>
        <v>0.9690902283169255</v>
      </c>
    </row>
    <row r="491" spans="1:6" ht="12.75">
      <c r="A491" s="313"/>
      <c r="B491" s="339" t="s">
        <v>343</v>
      </c>
      <c r="C491" s="563">
        <v>100871</v>
      </c>
      <c r="D491" s="563">
        <v>106022</v>
      </c>
      <c r="E491" s="563">
        <v>101962</v>
      </c>
      <c r="F491" s="320">
        <f t="shared" si="13"/>
        <v>0.9617060610062063</v>
      </c>
    </row>
    <row r="492" spans="1:6" ht="12.75">
      <c r="A492" s="313"/>
      <c r="B492" s="339" t="s">
        <v>344</v>
      </c>
      <c r="C492" s="563">
        <v>201243</v>
      </c>
      <c r="D492" s="563">
        <v>222461</v>
      </c>
      <c r="E492" s="563">
        <v>179261</v>
      </c>
      <c r="F492" s="320">
        <f t="shared" si="13"/>
        <v>0.8058086585963382</v>
      </c>
    </row>
    <row r="493" spans="1:6" ht="12.75">
      <c r="A493" s="313"/>
      <c r="B493" s="340" t="s">
        <v>346</v>
      </c>
      <c r="C493" s="563">
        <v>600</v>
      </c>
      <c r="D493" s="563">
        <v>600</v>
      </c>
      <c r="E493" s="563">
        <v>288</v>
      </c>
      <c r="F493" s="320">
        <f t="shared" si="13"/>
        <v>0.48</v>
      </c>
    </row>
    <row r="494" spans="1:6" ht="13.5" thickBot="1">
      <c r="A494" s="313"/>
      <c r="B494" s="341" t="s">
        <v>345</v>
      </c>
      <c r="C494" s="563"/>
      <c r="D494" s="563"/>
      <c r="E494" s="563"/>
      <c r="F494" s="735"/>
    </row>
    <row r="495" spans="1:6" ht="13.5" thickBot="1">
      <c r="A495" s="313"/>
      <c r="B495" s="342" t="s">
        <v>64</v>
      </c>
      <c r="C495" s="800">
        <f>SUM(C490:C494)</f>
        <v>760426</v>
      </c>
      <c r="D495" s="800">
        <f>SUM(D490:D494)</f>
        <v>812490</v>
      </c>
      <c r="E495" s="800">
        <f>SUM(E490:E494)</f>
        <v>749976</v>
      </c>
      <c r="F495" s="830">
        <f t="shared" si="13"/>
        <v>0.9230587453384042</v>
      </c>
    </row>
    <row r="496" spans="1:6" ht="12.75">
      <c r="A496" s="313"/>
      <c r="B496" s="339" t="s">
        <v>262</v>
      </c>
      <c r="C496" s="563">
        <v>7579</v>
      </c>
      <c r="D496" s="563">
        <v>16846</v>
      </c>
      <c r="E496" s="563">
        <v>14822</v>
      </c>
      <c r="F496" s="320">
        <f t="shared" si="13"/>
        <v>0.8798527840436899</v>
      </c>
    </row>
    <row r="497" spans="1:6" ht="12.75">
      <c r="A497" s="313"/>
      <c r="B497" s="339" t="s">
        <v>263</v>
      </c>
      <c r="C497" s="563"/>
      <c r="D497" s="563"/>
      <c r="E497" s="563"/>
      <c r="F497" s="320"/>
    </row>
    <row r="498" spans="1:6" ht="13.5" thickBot="1">
      <c r="A498" s="313"/>
      <c r="B498" s="341" t="s">
        <v>477</v>
      </c>
      <c r="C498" s="563"/>
      <c r="D498" s="563"/>
      <c r="E498" s="563"/>
      <c r="F498" s="735"/>
    </row>
    <row r="499" spans="1:6" ht="13.5" thickBot="1">
      <c r="A499" s="313"/>
      <c r="B499" s="343" t="s">
        <v>70</v>
      </c>
      <c r="C499" s="800">
        <f>SUM(C496:C498)</f>
        <v>7579</v>
      </c>
      <c r="D499" s="800">
        <f>SUM(D496:D498)</f>
        <v>16846</v>
      </c>
      <c r="E499" s="800">
        <f>SUM(E496:E498)</f>
        <v>14822</v>
      </c>
      <c r="F499" s="830">
        <f t="shared" si="13"/>
        <v>0.8798527840436899</v>
      </c>
    </row>
    <row r="500" spans="1:8" ht="15.75" thickBot="1">
      <c r="A500" s="310"/>
      <c r="B500" s="344" t="s">
        <v>116</v>
      </c>
      <c r="C500" s="798">
        <f>SUM(C495+C499)</f>
        <v>768005</v>
      </c>
      <c r="D500" s="798">
        <f>SUM(D495+D499)</f>
        <v>829336</v>
      </c>
      <c r="E500" s="798">
        <f>SUM(E495+E499)</f>
        <v>764798</v>
      </c>
      <c r="F500" s="828">
        <f t="shared" si="13"/>
        <v>0.9221811183886869</v>
      </c>
      <c r="H500" s="827"/>
    </row>
    <row r="501" spans="1:6" ht="15">
      <c r="A501" s="226">
        <v>2898</v>
      </c>
      <c r="B501" s="346" t="s">
        <v>357</v>
      </c>
      <c r="C501" s="807"/>
      <c r="D501" s="807"/>
      <c r="E501" s="807"/>
      <c r="F501" s="320"/>
    </row>
    <row r="502" spans="1:6" ht="12.75">
      <c r="A502" s="313"/>
      <c r="B502" s="315" t="s">
        <v>200</v>
      </c>
      <c r="C502" s="591"/>
      <c r="D502" s="591"/>
      <c r="E502" s="591"/>
      <c r="F502" s="320"/>
    </row>
    <row r="503" spans="1:6" ht="13.5" thickBot="1">
      <c r="A503" s="313"/>
      <c r="B503" s="316" t="s">
        <v>201</v>
      </c>
      <c r="C503" s="799">
        <f>SUM(C468+C434)</f>
        <v>0</v>
      </c>
      <c r="D503" s="799">
        <f>SUM(D468+D434)</f>
        <v>10405</v>
      </c>
      <c r="E503" s="799">
        <f>SUM(E468+E434)</f>
        <v>10405</v>
      </c>
      <c r="F503" s="735">
        <f t="shared" si="13"/>
        <v>1</v>
      </c>
    </row>
    <row r="504" spans="1:6" ht="13.5" thickBot="1">
      <c r="A504" s="313"/>
      <c r="B504" s="317" t="s">
        <v>214</v>
      </c>
      <c r="C504" s="814">
        <f>SUM(C503)</f>
        <v>0</v>
      </c>
      <c r="D504" s="814">
        <f>SUM(D503)</f>
        <v>10405</v>
      </c>
      <c r="E504" s="814">
        <f>SUM(E503)</f>
        <v>10405</v>
      </c>
      <c r="F504" s="830">
        <f t="shared" si="13"/>
        <v>1</v>
      </c>
    </row>
    <row r="505" spans="1:6" ht="12.75">
      <c r="A505" s="313"/>
      <c r="B505" s="315" t="s">
        <v>203</v>
      </c>
      <c r="C505" s="563">
        <f aca="true" t="shared" si="14" ref="C505:C510">SUM(C470+C436)</f>
        <v>1438</v>
      </c>
      <c r="D505" s="563">
        <f aca="true" t="shared" si="15" ref="D505:E510">SUM(D470+D436)</f>
        <v>879</v>
      </c>
      <c r="E505" s="563">
        <f t="shared" si="15"/>
        <v>879</v>
      </c>
      <c r="F505" s="320">
        <f t="shared" si="13"/>
        <v>1</v>
      </c>
    </row>
    <row r="506" spans="1:6" ht="12.75">
      <c r="A506" s="313"/>
      <c r="B506" s="321" t="s">
        <v>204</v>
      </c>
      <c r="C506" s="803">
        <f t="shared" si="14"/>
        <v>945</v>
      </c>
      <c r="D506" s="803">
        <f t="shared" si="15"/>
        <v>509</v>
      </c>
      <c r="E506" s="803">
        <f t="shared" si="15"/>
        <v>509</v>
      </c>
      <c r="F506" s="320">
        <f t="shared" si="13"/>
        <v>1</v>
      </c>
    </row>
    <row r="507" spans="1:6" ht="12.75">
      <c r="A507" s="313"/>
      <c r="B507" s="321" t="s">
        <v>205</v>
      </c>
      <c r="C507" s="803">
        <f t="shared" si="14"/>
        <v>493</v>
      </c>
      <c r="D507" s="803">
        <f t="shared" si="15"/>
        <v>370</v>
      </c>
      <c r="E507" s="803">
        <f t="shared" si="15"/>
        <v>370</v>
      </c>
      <c r="F507" s="320">
        <f t="shared" si="13"/>
        <v>1</v>
      </c>
    </row>
    <row r="508" spans="1:6" ht="12.75">
      <c r="A508" s="313"/>
      <c r="B508" s="323" t="s">
        <v>206</v>
      </c>
      <c r="C508" s="563">
        <f t="shared" si="14"/>
        <v>4901</v>
      </c>
      <c r="D508" s="563">
        <f t="shared" si="15"/>
        <v>2397</v>
      </c>
      <c r="E508" s="563">
        <f t="shared" si="15"/>
        <v>2397</v>
      </c>
      <c r="F508" s="320">
        <f t="shared" si="13"/>
        <v>1</v>
      </c>
    </row>
    <row r="509" spans="1:6" ht="12.75">
      <c r="A509" s="313"/>
      <c r="B509" s="323" t="s">
        <v>207</v>
      </c>
      <c r="C509" s="563">
        <f t="shared" si="14"/>
        <v>51383</v>
      </c>
      <c r="D509" s="563">
        <f t="shared" si="15"/>
        <v>51147</v>
      </c>
      <c r="E509" s="563">
        <f t="shared" si="15"/>
        <v>51147</v>
      </c>
      <c r="F509" s="320">
        <f t="shared" si="13"/>
        <v>1</v>
      </c>
    </row>
    <row r="510" spans="1:6" ht="12.75">
      <c r="A510" s="313"/>
      <c r="B510" s="323" t="s">
        <v>208</v>
      </c>
      <c r="C510" s="563">
        <f t="shared" si="14"/>
        <v>12794</v>
      </c>
      <c r="D510" s="563">
        <f t="shared" si="15"/>
        <v>8614</v>
      </c>
      <c r="E510" s="563">
        <f t="shared" si="15"/>
        <v>8614</v>
      </c>
      <c r="F510" s="320">
        <f t="shared" si="13"/>
        <v>1</v>
      </c>
    </row>
    <row r="511" spans="1:6" ht="12.75">
      <c r="A511" s="313"/>
      <c r="B511" s="323" t="s">
        <v>368</v>
      </c>
      <c r="C511" s="563">
        <f>SUM(C442+C476)</f>
        <v>0</v>
      </c>
      <c r="D511" s="563">
        <f>SUM(D442+D476)</f>
        <v>7313</v>
      </c>
      <c r="E511" s="563">
        <f>SUM(E442+E476)</f>
        <v>7313</v>
      </c>
      <c r="F511" s="320">
        <f t="shared" si="13"/>
        <v>1</v>
      </c>
    </row>
    <row r="512" spans="1:6" ht="12.75">
      <c r="A512" s="313"/>
      <c r="B512" s="324" t="s">
        <v>498</v>
      </c>
      <c r="C512" s="563">
        <f aca="true" t="shared" si="16" ref="C512:E513">SUM(C477+C443)</f>
        <v>0</v>
      </c>
      <c r="D512" s="563">
        <f t="shared" si="16"/>
        <v>0</v>
      </c>
      <c r="E512" s="563">
        <f t="shared" si="16"/>
        <v>0</v>
      </c>
      <c r="F512" s="320"/>
    </row>
    <row r="513" spans="1:6" ht="13.5" thickBot="1">
      <c r="A513" s="313"/>
      <c r="B513" s="325" t="s">
        <v>209</v>
      </c>
      <c r="C513" s="563">
        <f t="shared" si="16"/>
        <v>0</v>
      </c>
      <c r="D513" s="563">
        <f t="shared" si="16"/>
        <v>991</v>
      </c>
      <c r="E513" s="563">
        <f t="shared" si="16"/>
        <v>991</v>
      </c>
      <c r="F513" s="735">
        <f t="shared" si="13"/>
        <v>1</v>
      </c>
    </row>
    <row r="514" spans="1:6" ht="13.5" thickBot="1">
      <c r="A514" s="313"/>
      <c r="B514" s="327" t="s">
        <v>364</v>
      </c>
      <c r="C514" s="800">
        <f>SUM(C505+C508+C509+C510+C513+C511)</f>
        <v>70516</v>
      </c>
      <c r="D514" s="800">
        <f>SUM(D505+D508+D509+D510+D513+D511)</f>
        <v>71341</v>
      </c>
      <c r="E514" s="800">
        <f>SUM(E505+E508+E509+E510+E513+E511)</f>
        <v>71341</v>
      </c>
      <c r="F514" s="830">
        <f t="shared" si="13"/>
        <v>1</v>
      </c>
    </row>
    <row r="515" spans="1:6" ht="13.5" thickBot="1">
      <c r="A515" s="313"/>
      <c r="B515" s="147" t="s">
        <v>239</v>
      </c>
      <c r="C515" s="800"/>
      <c r="D515" s="1035">
        <f>D446+D480</f>
        <v>384</v>
      </c>
      <c r="E515" s="1035">
        <f>E446+E480</f>
        <v>384</v>
      </c>
      <c r="F515" s="829">
        <f t="shared" si="13"/>
        <v>1</v>
      </c>
    </row>
    <row r="516" spans="1:6" ht="13.5" thickBot="1">
      <c r="A516" s="313"/>
      <c r="B516" s="586" t="s">
        <v>240</v>
      </c>
      <c r="C516" s="800"/>
      <c r="D516" s="800">
        <f>D515</f>
        <v>384</v>
      </c>
      <c r="E516" s="800">
        <f>E515</f>
        <v>384</v>
      </c>
      <c r="F516" s="830">
        <f t="shared" si="13"/>
        <v>1</v>
      </c>
    </row>
    <row r="517" spans="1:6" ht="13.5" thickBot="1">
      <c r="A517" s="313"/>
      <c r="B517" s="330" t="s">
        <v>71</v>
      </c>
      <c r="C517" s="806">
        <f>SUM(C514+C504)</f>
        <v>70516</v>
      </c>
      <c r="D517" s="806">
        <f>SUM(D514+D504+D516)</f>
        <v>82130</v>
      </c>
      <c r="E517" s="806">
        <f>SUM(E514+E504+E516)</f>
        <v>82130</v>
      </c>
      <c r="F517" s="830">
        <f t="shared" si="13"/>
        <v>1</v>
      </c>
    </row>
    <row r="518" spans="1:6" ht="13.5" thickBot="1">
      <c r="A518" s="313"/>
      <c r="B518" s="332" t="s">
        <v>72</v>
      </c>
      <c r="C518" s="810"/>
      <c r="D518" s="810"/>
      <c r="E518" s="810"/>
      <c r="F518" s="829"/>
    </row>
    <row r="519" spans="1:6" ht="12.75">
      <c r="A519" s="313"/>
      <c r="B519" s="783" t="s">
        <v>468</v>
      </c>
      <c r="C519" s="564">
        <f aca="true" t="shared" si="17" ref="C519:E520">SUM(C484+C450)</f>
        <v>0</v>
      </c>
      <c r="D519" s="564">
        <f t="shared" si="17"/>
        <v>7014</v>
      </c>
      <c r="E519" s="564">
        <f t="shared" si="17"/>
        <v>7014</v>
      </c>
      <c r="F519" s="320">
        <f t="shared" si="13"/>
        <v>1</v>
      </c>
    </row>
    <row r="520" spans="1:6" ht="12.75">
      <c r="A520" s="313"/>
      <c r="B520" s="334" t="s">
        <v>505</v>
      </c>
      <c r="C520" s="563">
        <f t="shared" si="17"/>
        <v>1277643</v>
      </c>
      <c r="D520" s="563">
        <f t="shared" si="17"/>
        <v>1329732</v>
      </c>
      <c r="E520" s="563">
        <f t="shared" si="17"/>
        <v>1236867</v>
      </c>
      <c r="F520" s="320">
        <f t="shared" si="13"/>
        <v>0.9301626192345526</v>
      </c>
    </row>
    <row r="521" spans="1:6" ht="13.5" thickBot="1">
      <c r="A521" s="313"/>
      <c r="B521" s="335" t="s">
        <v>508</v>
      </c>
      <c r="C521" s="799">
        <f>SUM(C452)</f>
        <v>14100</v>
      </c>
      <c r="D521" s="799">
        <f>SUM(D452)</f>
        <v>14100</v>
      </c>
      <c r="E521" s="799">
        <f>SUM(E452)</f>
        <v>9731</v>
      </c>
      <c r="F521" s="735">
        <f t="shared" si="13"/>
        <v>0.6901418439716313</v>
      </c>
    </row>
    <row r="522" spans="1:6" ht="13.5" thickBot="1">
      <c r="A522" s="313"/>
      <c r="B522" s="336" t="s">
        <v>65</v>
      </c>
      <c r="C522" s="797">
        <f>SUM(C519:C521)</f>
        <v>1291743</v>
      </c>
      <c r="D522" s="797">
        <f>SUM(D519:D521)</f>
        <v>1350846</v>
      </c>
      <c r="E522" s="797">
        <f>SUM(E519:E521)</f>
        <v>1253612</v>
      </c>
      <c r="F522" s="830">
        <f t="shared" si="13"/>
        <v>0.9280199223301546</v>
      </c>
    </row>
    <row r="523" spans="1:6" ht="13.5" thickBot="1">
      <c r="A523" s="313"/>
      <c r="B523" s="249" t="s">
        <v>468</v>
      </c>
      <c r="C523" s="797"/>
      <c r="D523" s="1019">
        <f>SUM(D487)</f>
        <v>524</v>
      </c>
      <c r="E523" s="1019">
        <f>SUM(E487)</f>
        <v>524</v>
      </c>
      <c r="F523" s="829">
        <f t="shared" si="13"/>
        <v>1</v>
      </c>
    </row>
    <row r="524" spans="1:6" ht="13.5" thickBot="1">
      <c r="A524" s="313"/>
      <c r="B524" s="336" t="s">
        <v>67</v>
      </c>
      <c r="C524" s="797"/>
      <c r="D524" s="797">
        <f>SUM(D523)</f>
        <v>524</v>
      </c>
      <c r="E524" s="797">
        <f>SUM(E523)</f>
        <v>524</v>
      </c>
      <c r="F524" s="830">
        <f aca="true" t="shared" si="18" ref="F524:F587">SUM(E524/D524)</f>
        <v>1</v>
      </c>
    </row>
    <row r="525" spans="1:6" ht="15.75" thickBot="1">
      <c r="A525" s="313"/>
      <c r="B525" s="338" t="s">
        <v>79</v>
      </c>
      <c r="C525" s="798">
        <f>SUM(C517+C518+C522)</f>
        <v>1362259</v>
      </c>
      <c r="D525" s="798">
        <f>SUM(D517+D518+D522+D524)</f>
        <v>1433500</v>
      </c>
      <c r="E525" s="798">
        <f>SUM(E517+E518+E522+E524)</f>
        <v>1336266</v>
      </c>
      <c r="F525" s="830">
        <f t="shared" si="18"/>
        <v>0.9321702127659575</v>
      </c>
    </row>
    <row r="526" spans="1:6" ht="12.75">
      <c r="A526" s="313"/>
      <c r="B526" s="339" t="s">
        <v>342</v>
      </c>
      <c r="C526" s="563">
        <f aca="true" t="shared" si="19" ref="C526:D530">SUM(C490+C455)</f>
        <v>843251</v>
      </c>
      <c r="D526" s="563">
        <f t="shared" si="19"/>
        <v>863494</v>
      </c>
      <c r="E526" s="563">
        <f>SUM(E490+E455)</f>
        <v>846874</v>
      </c>
      <c r="F526" s="320">
        <f t="shared" si="18"/>
        <v>0.9807526166944993</v>
      </c>
    </row>
    <row r="527" spans="1:6" ht="12.75">
      <c r="A527" s="313"/>
      <c r="B527" s="339" t="s">
        <v>343</v>
      </c>
      <c r="C527" s="563">
        <f t="shared" si="19"/>
        <v>185343</v>
      </c>
      <c r="D527" s="563">
        <f t="shared" si="19"/>
        <v>191823</v>
      </c>
      <c r="E527" s="563">
        <f>SUM(E491+E456)</f>
        <v>186706</v>
      </c>
      <c r="F527" s="320">
        <f t="shared" si="18"/>
        <v>0.9733243667339162</v>
      </c>
    </row>
    <row r="528" spans="1:6" ht="12.75">
      <c r="A528" s="313"/>
      <c r="B528" s="339" t="s">
        <v>344</v>
      </c>
      <c r="C528" s="563">
        <f t="shared" si="19"/>
        <v>318541</v>
      </c>
      <c r="D528" s="563">
        <f t="shared" si="19"/>
        <v>353792</v>
      </c>
      <c r="E528" s="563">
        <f>SUM(E492+E457)</f>
        <v>277640</v>
      </c>
      <c r="F528" s="320">
        <f t="shared" si="18"/>
        <v>0.7847548842257598</v>
      </c>
    </row>
    <row r="529" spans="1:6" ht="12.75">
      <c r="A529" s="313"/>
      <c r="B529" s="340" t="s">
        <v>346</v>
      </c>
      <c r="C529" s="563">
        <f t="shared" si="19"/>
        <v>600</v>
      </c>
      <c r="D529" s="563">
        <f t="shared" si="19"/>
        <v>600</v>
      </c>
      <c r="E529" s="563">
        <f>SUM(E493+E458)</f>
        <v>288</v>
      </c>
      <c r="F529" s="320">
        <f t="shared" si="18"/>
        <v>0.48</v>
      </c>
    </row>
    <row r="530" spans="1:6" ht="13.5" thickBot="1">
      <c r="A530" s="313"/>
      <c r="B530" s="341" t="s">
        <v>477</v>
      </c>
      <c r="C530" s="563">
        <f t="shared" si="19"/>
        <v>0</v>
      </c>
      <c r="D530" s="563">
        <f t="shared" si="19"/>
        <v>0</v>
      </c>
      <c r="E530" s="563">
        <f>SUM(E494+E459)</f>
        <v>0</v>
      </c>
      <c r="F530" s="735"/>
    </row>
    <row r="531" spans="1:6" ht="13.5" thickBot="1">
      <c r="A531" s="313"/>
      <c r="B531" s="342" t="s">
        <v>64</v>
      </c>
      <c r="C531" s="800">
        <f>SUM(C526:C530)</f>
        <v>1347735</v>
      </c>
      <c r="D531" s="800">
        <f>SUM(D526:D530)</f>
        <v>1409709</v>
      </c>
      <c r="E531" s="800">
        <f>SUM(E526:E530)</f>
        <v>1311508</v>
      </c>
      <c r="F531" s="830">
        <f t="shared" si="18"/>
        <v>0.930339523972678</v>
      </c>
    </row>
    <row r="532" spans="1:6" ht="12.75">
      <c r="A532" s="313"/>
      <c r="B532" s="339" t="s">
        <v>262</v>
      </c>
      <c r="C532" s="563">
        <f>SUM(C496+C461)</f>
        <v>14524</v>
      </c>
      <c r="D532" s="563">
        <f>SUM(D496+D461)</f>
        <v>23791</v>
      </c>
      <c r="E532" s="563">
        <f>SUM(E496+E461)</f>
        <v>20321</v>
      </c>
      <c r="F532" s="320">
        <f t="shared" si="18"/>
        <v>0.8541465259972258</v>
      </c>
    </row>
    <row r="533" spans="1:6" ht="12.75">
      <c r="A533" s="313"/>
      <c r="B533" s="339" t="s">
        <v>263</v>
      </c>
      <c r="C533" s="563">
        <f>SUM(C497)</f>
        <v>0</v>
      </c>
      <c r="D533" s="563">
        <f>SUM(D497)</f>
        <v>0</v>
      </c>
      <c r="E533" s="563">
        <f>SUM(E497)</f>
        <v>0</v>
      </c>
      <c r="F533" s="320"/>
    </row>
    <row r="534" spans="1:6" ht="13.5" thickBot="1">
      <c r="A534" s="313"/>
      <c r="B534" s="341" t="s">
        <v>477</v>
      </c>
      <c r="C534" s="799"/>
      <c r="D534" s="799"/>
      <c r="E534" s="799"/>
      <c r="F534" s="735"/>
    </row>
    <row r="535" spans="1:6" ht="13.5" thickBot="1">
      <c r="A535" s="313"/>
      <c r="B535" s="343" t="s">
        <v>70</v>
      </c>
      <c r="C535" s="800">
        <f>SUM(C532:C534)</f>
        <v>14524</v>
      </c>
      <c r="D535" s="800">
        <f>SUM(D532:D534)</f>
        <v>23791</v>
      </c>
      <c r="E535" s="800">
        <f>SUM(E532:E534)</f>
        <v>20321</v>
      </c>
      <c r="F535" s="830">
        <f t="shared" si="18"/>
        <v>0.8541465259972258</v>
      </c>
    </row>
    <row r="536" spans="1:6" ht="15.75" thickBot="1">
      <c r="A536" s="310"/>
      <c r="B536" s="344" t="s">
        <v>116</v>
      </c>
      <c r="C536" s="820">
        <f>SUM(C531+C535)</f>
        <v>1362259</v>
      </c>
      <c r="D536" s="820">
        <f>SUM(D531+D535)</f>
        <v>1433500</v>
      </c>
      <c r="E536" s="820">
        <f>SUM(E531+E535)</f>
        <v>1331829</v>
      </c>
      <c r="F536" s="828">
        <f t="shared" si="18"/>
        <v>0.9290749912800838</v>
      </c>
    </row>
    <row r="537" spans="1:6" ht="15">
      <c r="A537" s="226">
        <v>2985</v>
      </c>
      <c r="B537" s="229" t="s">
        <v>358</v>
      </c>
      <c r="C537" s="563"/>
      <c r="D537" s="563"/>
      <c r="E537" s="563"/>
      <c r="F537" s="320"/>
    </row>
    <row r="538" spans="1:6" ht="12" customHeight="1">
      <c r="A538" s="313"/>
      <c r="B538" s="315" t="s">
        <v>200</v>
      </c>
      <c r="C538" s="591"/>
      <c r="D538" s="591"/>
      <c r="E538" s="591"/>
      <c r="F538" s="320"/>
    </row>
    <row r="539" spans="1:6" ht="13.5" thickBot="1">
      <c r="A539" s="313"/>
      <c r="B539" s="316" t="s">
        <v>201</v>
      </c>
      <c r="C539" s="808"/>
      <c r="D539" s="808">
        <v>3924</v>
      </c>
      <c r="E539" s="808">
        <v>3924</v>
      </c>
      <c r="F539" s="735">
        <f t="shared" si="18"/>
        <v>1</v>
      </c>
    </row>
    <row r="540" spans="1:6" ht="13.5" thickBot="1">
      <c r="A540" s="313"/>
      <c r="B540" s="317" t="s">
        <v>214</v>
      </c>
      <c r="C540" s="809"/>
      <c r="D540" s="809">
        <f>SUM(D539)</f>
        <v>3924</v>
      </c>
      <c r="E540" s="809">
        <f>SUM(E539)</f>
        <v>3924</v>
      </c>
      <c r="F540" s="830">
        <f t="shared" si="18"/>
        <v>1</v>
      </c>
    </row>
    <row r="541" spans="1:6" ht="12.75">
      <c r="A541" s="313"/>
      <c r="B541" s="315" t="s">
        <v>440</v>
      </c>
      <c r="C541" s="824"/>
      <c r="D541" s="824">
        <v>66</v>
      </c>
      <c r="E541" s="824">
        <v>66</v>
      </c>
      <c r="F541" s="320">
        <f t="shared" si="18"/>
        <v>1</v>
      </c>
    </row>
    <row r="542" spans="1:6" ht="12.75">
      <c r="A542" s="313"/>
      <c r="B542" s="315" t="s">
        <v>203</v>
      </c>
      <c r="C542" s="563">
        <f>SUM(C543)</f>
        <v>17346</v>
      </c>
      <c r="D542" s="563">
        <f>SUM(D543)</f>
        <v>21230</v>
      </c>
      <c r="E542" s="563">
        <v>21230</v>
      </c>
      <c r="F542" s="320">
        <f t="shared" si="18"/>
        <v>1</v>
      </c>
    </row>
    <row r="543" spans="1:6" ht="12.75">
      <c r="A543" s="313"/>
      <c r="B543" s="321" t="s">
        <v>204</v>
      </c>
      <c r="C543" s="803">
        <v>17346</v>
      </c>
      <c r="D543" s="803">
        <v>21230</v>
      </c>
      <c r="E543" s="803">
        <v>21230</v>
      </c>
      <c r="F543" s="320">
        <f t="shared" si="18"/>
        <v>1</v>
      </c>
    </row>
    <row r="544" spans="1:6" ht="12.75">
      <c r="A544" s="313"/>
      <c r="B544" s="321" t="s">
        <v>205</v>
      </c>
      <c r="C544" s="803"/>
      <c r="D544" s="803"/>
      <c r="E544" s="803"/>
      <c r="F544" s="320"/>
    </row>
    <row r="545" spans="1:6" ht="12.75">
      <c r="A545" s="313"/>
      <c r="B545" s="323" t="s">
        <v>206</v>
      </c>
      <c r="C545" s="563"/>
      <c r="D545" s="563">
        <v>887</v>
      </c>
      <c r="E545" s="563">
        <v>887</v>
      </c>
      <c r="F545" s="320">
        <f t="shared" si="18"/>
        <v>1</v>
      </c>
    </row>
    <row r="546" spans="1:6" ht="12.75">
      <c r="A546" s="313"/>
      <c r="B546" s="323" t="s">
        <v>207</v>
      </c>
      <c r="C546" s="563"/>
      <c r="D546" s="563"/>
      <c r="E546" s="563"/>
      <c r="F546" s="320"/>
    </row>
    <row r="547" spans="1:6" ht="12.75">
      <c r="A547" s="313"/>
      <c r="B547" s="323" t="s">
        <v>208</v>
      </c>
      <c r="C547" s="563">
        <v>4673</v>
      </c>
      <c r="D547" s="563">
        <v>5488</v>
      </c>
      <c r="E547" s="563">
        <v>5488</v>
      </c>
      <c r="F547" s="320">
        <f t="shared" si="18"/>
        <v>1</v>
      </c>
    </row>
    <row r="548" spans="1:6" ht="12.75">
      <c r="A548" s="313"/>
      <c r="B548" s="323" t="s">
        <v>368</v>
      </c>
      <c r="C548" s="563"/>
      <c r="D548" s="563"/>
      <c r="E548" s="563"/>
      <c r="F548" s="320"/>
    </row>
    <row r="549" spans="1:6" ht="12.75">
      <c r="A549" s="313"/>
      <c r="B549" s="324" t="s">
        <v>498</v>
      </c>
      <c r="C549" s="563"/>
      <c r="D549" s="563"/>
      <c r="E549" s="563"/>
      <c r="F549" s="320"/>
    </row>
    <row r="550" spans="1:6" ht="13.5" thickBot="1">
      <c r="A550" s="313"/>
      <c r="B550" s="325" t="s">
        <v>209</v>
      </c>
      <c r="C550" s="563"/>
      <c r="D550" s="563">
        <v>232</v>
      </c>
      <c r="E550" s="563">
        <v>232</v>
      </c>
      <c r="F550" s="735">
        <f t="shared" si="18"/>
        <v>1</v>
      </c>
    </row>
    <row r="551" spans="1:6" ht="13.5" thickBot="1">
      <c r="A551" s="313"/>
      <c r="B551" s="327" t="s">
        <v>364</v>
      </c>
      <c r="C551" s="800">
        <f>SUM(C542+C545+C546+C547+C550+C541+C548+C549)</f>
        <v>22019</v>
      </c>
      <c r="D551" s="800">
        <f>SUM(D542+D545+D546+D547+D550+D541+D548+D549)</f>
        <v>27903</v>
      </c>
      <c r="E551" s="800">
        <f>SUM(E542+E545+E546+E547+E550+E541+E548+E549)</f>
        <v>27903</v>
      </c>
      <c r="F551" s="830">
        <f t="shared" si="18"/>
        <v>1</v>
      </c>
    </row>
    <row r="552" spans="1:6" ht="13.5" thickBot="1">
      <c r="A552" s="313"/>
      <c r="B552" s="147" t="s">
        <v>239</v>
      </c>
      <c r="C552" s="804"/>
      <c r="D552" s="799">
        <v>700</v>
      </c>
      <c r="E552" s="799">
        <v>700</v>
      </c>
      <c r="F552" s="829">
        <f t="shared" si="18"/>
        <v>1</v>
      </c>
    </row>
    <row r="553" spans="1:6" ht="13.5" thickBot="1">
      <c r="A553" s="313"/>
      <c r="B553" s="586" t="s">
        <v>240</v>
      </c>
      <c r="C553" s="804"/>
      <c r="D553" s="804">
        <f>D552</f>
        <v>700</v>
      </c>
      <c r="E553" s="804">
        <f>E552</f>
        <v>700</v>
      </c>
      <c r="F553" s="830">
        <f t="shared" si="18"/>
        <v>1</v>
      </c>
    </row>
    <row r="554" spans="1:6" ht="13.5" thickBot="1">
      <c r="A554" s="313"/>
      <c r="B554" s="330" t="s">
        <v>71</v>
      </c>
      <c r="C554" s="806">
        <f>SUM(C551+C540+C553)</f>
        <v>22019</v>
      </c>
      <c r="D554" s="806">
        <f>SUM(D551+D540+D553)</f>
        <v>32527</v>
      </c>
      <c r="E554" s="806">
        <f>SUM(E551+E540+E553)</f>
        <v>32527</v>
      </c>
      <c r="F554" s="830">
        <f t="shared" si="18"/>
        <v>1</v>
      </c>
    </row>
    <row r="555" spans="1:6" ht="13.5" thickBot="1">
      <c r="A555" s="313"/>
      <c r="B555" s="130" t="s">
        <v>255</v>
      </c>
      <c r="C555" s="793"/>
      <c r="D555" s="793"/>
      <c r="E555" s="793"/>
      <c r="F555" s="829"/>
    </row>
    <row r="556" spans="1:6" ht="13.5" thickBot="1">
      <c r="A556" s="313"/>
      <c r="B556" s="332" t="s">
        <v>72</v>
      </c>
      <c r="C556" s="794"/>
      <c r="D556" s="794"/>
      <c r="E556" s="794"/>
      <c r="F556" s="829"/>
    </row>
    <row r="557" spans="1:6" ht="12.75">
      <c r="A557" s="313"/>
      <c r="B557" s="783" t="s">
        <v>468</v>
      </c>
      <c r="C557" s="564"/>
      <c r="D557" s="564">
        <v>433</v>
      </c>
      <c r="E557" s="564">
        <v>433</v>
      </c>
      <c r="F557" s="320">
        <f t="shared" si="18"/>
        <v>1</v>
      </c>
    </row>
    <row r="558" spans="1:6" ht="13.5" thickBot="1">
      <c r="A558" s="313"/>
      <c r="B558" s="335" t="s">
        <v>505</v>
      </c>
      <c r="C558" s="799">
        <v>266386</v>
      </c>
      <c r="D558" s="799">
        <f>277439+1236</f>
        <v>278675</v>
      </c>
      <c r="E558" s="799">
        <v>265292</v>
      </c>
      <c r="F558" s="735">
        <f t="shared" si="18"/>
        <v>0.9519763164977124</v>
      </c>
    </row>
    <row r="559" spans="1:6" ht="13.5" thickBot="1">
      <c r="A559" s="313"/>
      <c r="B559" s="336" t="s">
        <v>65</v>
      </c>
      <c r="C559" s="797">
        <f>SUM(C557:C558)</f>
        <v>266386</v>
      </c>
      <c r="D559" s="797">
        <f>SUM(D557:D558)</f>
        <v>279108</v>
      </c>
      <c r="E559" s="797">
        <f>SUM(E557:E558)</f>
        <v>265725</v>
      </c>
      <c r="F559" s="830">
        <f t="shared" si="18"/>
        <v>0.9520508190377919</v>
      </c>
    </row>
    <row r="560" spans="1:6" ht="15.75" thickBot="1">
      <c r="A560" s="313"/>
      <c r="B560" s="338" t="s">
        <v>79</v>
      </c>
      <c r="C560" s="798">
        <f>SUM(C554+C556+C559)</f>
        <v>288405</v>
      </c>
      <c r="D560" s="798">
        <f>SUM(D554+D556+D559)</f>
        <v>311635</v>
      </c>
      <c r="E560" s="798">
        <f>SUM(E554+E556+E559)</f>
        <v>298252</v>
      </c>
      <c r="F560" s="830">
        <f t="shared" si="18"/>
        <v>0.9570555297062269</v>
      </c>
    </row>
    <row r="561" spans="1:6" ht="12.75">
      <c r="A561" s="313"/>
      <c r="B561" s="339" t="s">
        <v>342</v>
      </c>
      <c r="C561" s="563">
        <v>100884</v>
      </c>
      <c r="D561" s="563">
        <v>106067</v>
      </c>
      <c r="E561" s="563">
        <v>103868</v>
      </c>
      <c r="F561" s="320">
        <f t="shared" si="18"/>
        <v>0.9792678212827741</v>
      </c>
    </row>
    <row r="562" spans="1:6" ht="12.75">
      <c r="A562" s="313"/>
      <c r="B562" s="339" t="s">
        <v>343</v>
      </c>
      <c r="C562" s="563">
        <v>20112</v>
      </c>
      <c r="D562" s="563">
        <v>25006</v>
      </c>
      <c r="E562" s="563">
        <v>21093</v>
      </c>
      <c r="F562" s="320">
        <f t="shared" si="18"/>
        <v>0.8435175557866113</v>
      </c>
    </row>
    <row r="563" spans="1:6" ht="12.75">
      <c r="A563" s="313"/>
      <c r="B563" s="339" t="s">
        <v>344</v>
      </c>
      <c r="C563" s="563">
        <v>160419</v>
      </c>
      <c r="D563" s="563">
        <v>175936</v>
      </c>
      <c r="E563" s="563">
        <v>167647</v>
      </c>
      <c r="F563" s="320">
        <f t="shared" si="18"/>
        <v>0.9528862768279375</v>
      </c>
    </row>
    <row r="564" spans="1:6" ht="12.75">
      <c r="A564" s="313"/>
      <c r="B564" s="339" t="s">
        <v>346</v>
      </c>
      <c r="C564" s="563"/>
      <c r="D564" s="563"/>
      <c r="E564" s="563"/>
      <c r="F564" s="320"/>
    </row>
    <row r="565" spans="1:6" ht="13.5" thickBot="1">
      <c r="A565" s="313"/>
      <c r="B565" s="592" t="s">
        <v>345</v>
      </c>
      <c r="C565" s="799"/>
      <c r="D565" s="799"/>
      <c r="E565" s="799"/>
      <c r="F565" s="735"/>
    </row>
    <row r="566" spans="1:6" ht="12.75">
      <c r="A566" s="591"/>
      <c r="B566" s="1030" t="s">
        <v>64</v>
      </c>
      <c r="C566" s="1031">
        <f>SUM(C561:C565)</f>
        <v>281415</v>
      </c>
      <c r="D566" s="1031">
        <f>SUM(D561:D565)</f>
        <v>307009</v>
      </c>
      <c r="E566" s="1031">
        <f>SUM(E561:E565)</f>
        <v>292608</v>
      </c>
      <c r="F566" s="1406">
        <f t="shared" si="18"/>
        <v>0.9530925803478074</v>
      </c>
    </row>
    <row r="567" spans="1:6" ht="12.75">
      <c r="A567" s="313"/>
      <c r="B567" s="589" t="s">
        <v>14</v>
      </c>
      <c r="C567" s="803">
        <v>88500</v>
      </c>
      <c r="D567" s="803">
        <v>96177</v>
      </c>
      <c r="E567" s="803">
        <v>90721</v>
      </c>
      <c r="F567" s="320">
        <f t="shared" si="18"/>
        <v>0.9432712602805244</v>
      </c>
    </row>
    <row r="568" spans="1:6" ht="12.75">
      <c r="A568" s="313"/>
      <c r="B568" s="1028" t="s">
        <v>13</v>
      </c>
      <c r="C568" s="1029">
        <v>35502</v>
      </c>
      <c r="D568" s="1029">
        <v>38548</v>
      </c>
      <c r="E568" s="1029">
        <v>38548</v>
      </c>
      <c r="F568" s="1407">
        <f t="shared" si="18"/>
        <v>1</v>
      </c>
    </row>
    <row r="569" spans="1:6" ht="12.75">
      <c r="A569" s="313"/>
      <c r="B569" s="339" t="s">
        <v>262</v>
      </c>
      <c r="C569" s="563">
        <v>6990</v>
      </c>
      <c r="D569" s="563">
        <f>6990-2364</f>
        <v>4626</v>
      </c>
      <c r="E569" s="563">
        <v>4476</v>
      </c>
      <c r="F569" s="320">
        <f t="shared" si="18"/>
        <v>0.9675745784695201</v>
      </c>
    </row>
    <row r="570" spans="1:6" ht="12.75">
      <c r="A570" s="313"/>
      <c r="B570" s="339" t="s">
        <v>263</v>
      </c>
      <c r="C570" s="563"/>
      <c r="D570" s="563"/>
      <c r="E570" s="563"/>
      <c r="F570" s="320"/>
    </row>
    <row r="571" spans="1:6" ht="13.5" thickBot="1">
      <c r="A571" s="313"/>
      <c r="B571" s="341" t="s">
        <v>477</v>
      </c>
      <c r="C571" s="799"/>
      <c r="D571" s="799"/>
      <c r="E571" s="799"/>
      <c r="F571" s="735"/>
    </row>
    <row r="572" spans="1:6" ht="13.5" thickBot="1">
      <c r="A572" s="313"/>
      <c r="B572" s="343" t="s">
        <v>70</v>
      </c>
      <c r="C572" s="800">
        <f>SUM(C569:C571)</f>
        <v>6990</v>
      </c>
      <c r="D572" s="800">
        <f>SUM(D569:D571)</f>
        <v>4626</v>
      </c>
      <c r="E572" s="800">
        <f>SUM(E569:E571)</f>
        <v>4476</v>
      </c>
      <c r="F572" s="830">
        <f t="shared" si="18"/>
        <v>0.9675745784695201</v>
      </c>
    </row>
    <row r="573" spans="1:8" ht="15.75" thickBot="1">
      <c r="A573" s="310"/>
      <c r="B573" s="344" t="s">
        <v>116</v>
      </c>
      <c r="C573" s="798">
        <f>SUM(C566+C572)</f>
        <v>288405</v>
      </c>
      <c r="D573" s="798">
        <f>SUM(D566+D572)</f>
        <v>311635</v>
      </c>
      <c r="E573" s="798">
        <f>SUM(E566+E572)</f>
        <v>297084</v>
      </c>
      <c r="F573" s="828">
        <f t="shared" si="18"/>
        <v>0.9533075553131066</v>
      </c>
      <c r="H573" s="827"/>
    </row>
    <row r="574" spans="1:6" ht="15">
      <c r="A574" s="226">
        <v>2986</v>
      </c>
      <c r="B574" s="229" t="s">
        <v>437</v>
      </c>
      <c r="C574" s="563"/>
      <c r="D574" s="563"/>
      <c r="E574" s="563"/>
      <c r="F574" s="320"/>
    </row>
    <row r="575" spans="1:6" ht="12.75">
      <c r="A575" s="313"/>
      <c r="B575" s="315" t="s">
        <v>200</v>
      </c>
      <c r="C575" s="591"/>
      <c r="D575" s="591"/>
      <c r="E575" s="591"/>
      <c r="F575" s="320"/>
    </row>
    <row r="576" spans="1:6" ht="13.5" thickBot="1">
      <c r="A576" s="313"/>
      <c r="B576" s="316" t="s">
        <v>201</v>
      </c>
      <c r="C576" s="808">
        <v>8812</v>
      </c>
      <c r="D576" s="808">
        <v>18811</v>
      </c>
      <c r="E576" s="808">
        <v>18811</v>
      </c>
      <c r="F576" s="735">
        <f t="shared" si="18"/>
        <v>1</v>
      </c>
    </row>
    <row r="577" spans="1:6" ht="13.5" thickBot="1">
      <c r="A577" s="313"/>
      <c r="B577" s="317" t="s">
        <v>214</v>
      </c>
      <c r="C577" s="809">
        <f>SUM(C576)</f>
        <v>8812</v>
      </c>
      <c r="D577" s="809">
        <f>SUM(D576)</f>
        <v>18811</v>
      </c>
      <c r="E577" s="809">
        <f>SUM(E576)</f>
        <v>18811</v>
      </c>
      <c r="F577" s="830">
        <f t="shared" si="18"/>
        <v>1</v>
      </c>
    </row>
    <row r="578" spans="1:6" ht="12.75">
      <c r="A578" s="313"/>
      <c r="B578" s="315" t="s">
        <v>203</v>
      </c>
      <c r="C578" s="563">
        <f>SUM(C579:C580)</f>
        <v>23680</v>
      </c>
      <c r="D578" s="563">
        <f>SUM(D579:D580)</f>
        <v>16332</v>
      </c>
      <c r="E578" s="563">
        <v>16332</v>
      </c>
      <c r="F578" s="320">
        <f t="shared" si="18"/>
        <v>1</v>
      </c>
    </row>
    <row r="579" spans="1:6" ht="12.75">
      <c r="A579" s="313"/>
      <c r="B579" s="321" t="s">
        <v>204</v>
      </c>
      <c r="C579" s="803">
        <v>23680</v>
      </c>
      <c r="D579" s="803">
        <v>16332</v>
      </c>
      <c r="E579" s="803">
        <v>16332</v>
      </c>
      <c r="F579" s="320">
        <f t="shared" si="18"/>
        <v>1</v>
      </c>
    </row>
    <row r="580" spans="1:6" ht="12.75">
      <c r="A580" s="313"/>
      <c r="B580" s="321" t="s">
        <v>205</v>
      </c>
      <c r="C580" s="803"/>
      <c r="D580" s="803"/>
      <c r="E580" s="803"/>
      <c r="F580" s="320"/>
    </row>
    <row r="581" spans="1:6" ht="12.75">
      <c r="A581" s="313"/>
      <c r="B581" s="323" t="s">
        <v>206</v>
      </c>
      <c r="C581" s="563"/>
      <c r="D581" s="563"/>
      <c r="E581" s="563"/>
      <c r="F581" s="320"/>
    </row>
    <row r="582" spans="1:6" ht="12.75">
      <c r="A582" s="313"/>
      <c r="B582" s="323" t="s">
        <v>207</v>
      </c>
      <c r="C582" s="563"/>
      <c r="D582" s="563"/>
      <c r="E582" s="563"/>
      <c r="F582" s="320"/>
    </row>
    <row r="583" spans="1:6" ht="12.75">
      <c r="A583" s="313"/>
      <c r="B583" s="323" t="s">
        <v>208</v>
      </c>
      <c r="C583" s="563">
        <v>6393</v>
      </c>
      <c r="D583" s="563">
        <v>4414</v>
      </c>
      <c r="E583" s="563">
        <v>4414</v>
      </c>
      <c r="F583" s="320">
        <f t="shared" si="18"/>
        <v>1</v>
      </c>
    </row>
    <row r="584" spans="1:6" ht="12.75">
      <c r="A584" s="313"/>
      <c r="B584" s="323" t="s">
        <v>368</v>
      </c>
      <c r="C584" s="563"/>
      <c r="D584" s="563">
        <v>4902</v>
      </c>
      <c r="E584" s="563">
        <v>4902</v>
      </c>
      <c r="F584" s="320">
        <f t="shared" si="18"/>
        <v>1</v>
      </c>
    </row>
    <row r="585" spans="1:6" ht="12.75">
      <c r="A585" s="313"/>
      <c r="B585" s="324" t="s">
        <v>498</v>
      </c>
      <c r="C585" s="563"/>
      <c r="D585" s="563">
        <v>24</v>
      </c>
      <c r="E585" s="563">
        <v>24</v>
      </c>
      <c r="F585" s="320">
        <f t="shared" si="18"/>
        <v>1</v>
      </c>
    </row>
    <row r="586" spans="1:6" ht="13.5" thickBot="1">
      <c r="A586" s="313"/>
      <c r="B586" s="325" t="s">
        <v>209</v>
      </c>
      <c r="C586" s="563"/>
      <c r="D586" s="563">
        <v>184</v>
      </c>
      <c r="E586" s="563">
        <v>184</v>
      </c>
      <c r="F586" s="735">
        <f t="shared" si="18"/>
        <v>1</v>
      </c>
    </row>
    <row r="587" spans="1:6" ht="13.5" thickBot="1">
      <c r="A587" s="313"/>
      <c r="B587" s="327" t="s">
        <v>364</v>
      </c>
      <c r="C587" s="800">
        <f>SUM(C578+C581+C582+C583+C586)</f>
        <v>30073</v>
      </c>
      <c r="D587" s="800">
        <f>SUM(D578+D581+D582+D583+D584+D586+D585)</f>
        <v>25856</v>
      </c>
      <c r="E587" s="800">
        <f>SUM(E578+E581+E582+E583+E584+E586+E585)</f>
        <v>25856</v>
      </c>
      <c r="F587" s="830">
        <f t="shared" si="18"/>
        <v>1</v>
      </c>
    </row>
    <row r="588" spans="1:6" ht="13.5" thickBot="1">
      <c r="A588" s="313"/>
      <c r="B588" s="147" t="s">
        <v>239</v>
      </c>
      <c r="C588" s="804"/>
      <c r="D588" s="804"/>
      <c r="E588" s="804"/>
      <c r="F588" s="829"/>
    </row>
    <row r="589" spans="1:6" ht="13.5" thickBot="1">
      <c r="A589" s="313"/>
      <c r="B589" s="586" t="s">
        <v>240</v>
      </c>
      <c r="C589" s="804"/>
      <c r="D589" s="804">
        <f>D588</f>
        <v>0</v>
      </c>
      <c r="E589" s="804"/>
      <c r="F589" s="829"/>
    </row>
    <row r="590" spans="1:6" ht="13.5" thickBot="1">
      <c r="A590" s="313"/>
      <c r="B590" s="330" t="s">
        <v>71</v>
      </c>
      <c r="C590" s="806">
        <f>SUM(C587+C577+C589)</f>
        <v>38885</v>
      </c>
      <c r="D590" s="806">
        <f>SUM(D587+D577+D589)</f>
        <v>44667</v>
      </c>
      <c r="E590" s="806">
        <f>SUM(E587+E577+E589)</f>
        <v>44667</v>
      </c>
      <c r="F590" s="830">
        <f aca="true" t="shared" si="20" ref="F590:F646">SUM(E590/D590)</f>
        <v>1</v>
      </c>
    </row>
    <row r="591" spans="1:6" ht="13.5" thickBot="1">
      <c r="A591" s="313"/>
      <c r="B591" s="130" t="s">
        <v>255</v>
      </c>
      <c r="C591" s="793"/>
      <c r="D591" s="793"/>
      <c r="E591" s="793"/>
      <c r="F591" s="829"/>
    </row>
    <row r="592" spans="1:6" ht="13.5" thickBot="1">
      <c r="A592" s="313"/>
      <c r="B592" s="332" t="s">
        <v>72</v>
      </c>
      <c r="C592" s="794"/>
      <c r="D592" s="794"/>
      <c r="E592" s="794"/>
      <c r="F592" s="829"/>
    </row>
    <row r="593" spans="1:6" ht="12.75">
      <c r="A593" s="313"/>
      <c r="B593" s="783" t="s">
        <v>468</v>
      </c>
      <c r="C593" s="564"/>
      <c r="D593" s="564"/>
      <c r="E593" s="564"/>
      <c r="F593" s="320"/>
    </row>
    <row r="594" spans="1:6" ht="13.5" thickBot="1">
      <c r="A594" s="313"/>
      <c r="B594" s="335" t="s">
        <v>505</v>
      </c>
      <c r="C594" s="799">
        <v>106580</v>
      </c>
      <c r="D594" s="799">
        <f>109871+1237</f>
        <v>111108</v>
      </c>
      <c r="E594" s="799">
        <v>91624</v>
      </c>
      <c r="F594" s="735">
        <f t="shared" si="20"/>
        <v>0.8246390898945171</v>
      </c>
    </row>
    <row r="595" spans="1:6" ht="13.5" thickBot="1">
      <c r="A595" s="313"/>
      <c r="B595" s="336" t="s">
        <v>65</v>
      </c>
      <c r="C595" s="797">
        <f>SUM(C593:C594)</f>
        <v>106580</v>
      </c>
      <c r="D595" s="797">
        <f>SUM(D593:D594)</f>
        <v>111108</v>
      </c>
      <c r="E595" s="797">
        <f>SUM(E593:E594)</f>
        <v>91624</v>
      </c>
      <c r="F595" s="830">
        <f t="shared" si="20"/>
        <v>0.8246390898945171</v>
      </c>
    </row>
    <row r="596" spans="1:6" ht="15.75" thickBot="1">
      <c r="A596" s="313"/>
      <c r="B596" s="338" t="s">
        <v>79</v>
      </c>
      <c r="C596" s="798">
        <f>SUM(C590+C592+C595)</f>
        <v>145465</v>
      </c>
      <c r="D596" s="798">
        <f>SUM(D590+D592+D595)</f>
        <v>155775</v>
      </c>
      <c r="E596" s="798">
        <f>SUM(E590+E592+E595)</f>
        <v>136291</v>
      </c>
      <c r="F596" s="830">
        <f t="shared" si="20"/>
        <v>0.8749221633766651</v>
      </c>
    </row>
    <row r="597" spans="1:6" ht="12.75">
      <c r="A597" s="313"/>
      <c r="B597" s="339" t="s">
        <v>342</v>
      </c>
      <c r="C597" s="563">
        <v>46873</v>
      </c>
      <c r="D597" s="563">
        <v>46012</v>
      </c>
      <c r="E597" s="563">
        <v>45161</v>
      </c>
      <c r="F597" s="320">
        <f t="shared" si="20"/>
        <v>0.9815048248283057</v>
      </c>
    </row>
    <row r="598" spans="1:6" ht="12.75">
      <c r="A598" s="313"/>
      <c r="B598" s="339" t="s">
        <v>343</v>
      </c>
      <c r="C598" s="563">
        <v>9421</v>
      </c>
      <c r="D598" s="563">
        <f>9831+202</f>
        <v>10033</v>
      </c>
      <c r="E598" s="563">
        <v>9213</v>
      </c>
      <c r="F598" s="320">
        <f t="shared" si="20"/>
        <v>0.9182697099571414</v>
      </c>
    </row>
    <row r="599" spans="1:6" ht="12.75">
      <c r="A599" s="313"/>
      <c r="B599" s="339" t="s">
        <v>344</v>
      </c>
      <c r="C599" s="563">
        <v>86671</v>
      </c>
      <c r="D599" s="563">
        <v>97230</v>
      </c>
      <c r="E599" s="563">
        <v>69510</v>
      </c>
      <c r="F599" s="320">
        <f t="shared" si="20"/>
        <v>0.714902807775378</v>
      </c>
    </row>
    <row r="600" spans="1:6" ht="12.75">
      <c r="A600" s="313"/>
      <c r="B600" s="339" t="s">
        <v>346</v>
      </c>
      <c r="C600" s="563"/>
      <c r="D600" s="563"/>
      <c r="E600" s="563"/>
      <c r="F600" s="320"/>
    </row>
    <row r="601" spans="1:6" ht="13.5" thickBot="1">
      <c r="A601" s="313"/>
      <c r="B601" s="592" t="s">
        <v>345</v>
      </c>
      <c r="C601" s="799"/>
      <c r="D601" s="799"/>
      <c r="E601" s="799"/>
      <c r="F601" s="735"/>
    </row>
    <row r="602" spans="1:6" ht="13.5" thickBot="1">
      <c r="A602" s="313"/>
      <c r="B602" s="342" t="s">
        <v>64</v>
      </c>
      <c r="C602" s="821">
        <f>SUM(C597:C601)</f>
        <v>142965</v>
      </c>
      <c r="D602" s="821">
        <f>SUM(D597:D601)</f>
        <v>153275</v>
      </c>
      <c r="E602" s="821">
        <f>SUM(E597:E601)</f>
        <v>123884</v>
      </c>
      <c r="F602" s="830">
        <f t="shared" si="20"/>
        <v>0.8082466155602674</v>
      </c>
    </row>
    <row r="603" spans="1:6" ht="12.75">
      <c r="A603" s="313"/>
      <c r="B603" s="339" t="s">
        <v>262</v>
      </c>
      <c r="C603" s="563">
        <v>2500</v>
      </c>
      <c r="D603" s="563">
        <v>2500</v>
      </c>
      <c r="E603" s="563">
        <v>2411</v>
      </c>
      <c r="F603" s="320">
        <f t="shared" si="20"/>
        <v>0.9644</v>
      </c>
    </row>
    <row r="604" spans="1:6" ht="12.75">
      <c r="A604" s="313"/>
      <c r="B604" s="339" t="s">
        <v>263</v>
      </c>
      <c r="C604" s="563"/>
      <c r="D604" s="563"/>
      <c r="E604" s="563"/>
      <c r="F604" s="320"/>
    </row>
    <row r="605" spans="1:6" ht="13.5" thickBot="1">
      <c r="A605" s="313"/>
      <c r="B605" s="341" t="s">
        <v>477</v>
      </c>
      <c r="C605" s="799"/>
      <c r="D605" s="799"/>
      <c r="E605" s="799"/>
      <c r="F605" s="735"/>
    </row>
    <row r="606" spans="1:6" ht="13.5" thickBot="1">
      <c r="A606" s="313"/>
      <c r="B606" s="343" t="s">
        <v>70</v>
      </c>
      <c r="C606" s="800">
        <f>SUM(C603:C605)</f>
        <v>2500</v>
      </c>
      <c r="D606" s="800">
        <f>SUM(D603:D605)</f>
        <v>2500</v>
      </c>
      <c r="E606" s="800">
        <f>SUM(E603:E605)</f>
        <v>2411</v>
      </c>
      <c r="F606" s="830">
        <f t="shared" si="20"/>
        <v>0.9644</v>
      </c>
    </row>
    <row r="607" spans="1:8" ht="15.75" thickBot="1">
      <c r="A607" s="310"/>
      <c r="B607" s="344" t="s">
        <v>116</v>
      </c>
      <c r="C607" s="798">
        <f>SUM(C606,C602)</f>
        <v>145465</v>
      </c>
      <c r="D607" s="798">
        <f>SUM(D606,D602)</f>
        <v>155775</v>
      </c>
      <c r="E607" s="798">
        <f>SUM(E606,E602)</f>
        <v>126295</v>
      </c>
      <c r="F607" s="830">
        <f t="shared" si="20"/>
        <v>0.810752688172043</v>
      </c>
      <c r="H607" s="827"/>
    </row>
    <row r="608" spans="1:6" ht="15">
      <c r="A608" s="226">
        <v>2991</v>
      </c>
      <c r="B608" s="229" t="s">
        <v>215</v>
      </c>
      <c r="C608" s="807"/>
      <c r="D608" s="807"/>
      <c r="E608" s="807"/>
      <c r="F608" s="320"/>
    </row>
    <row r="609" spans="1:6" ht="12.75">
      <c r="A609" s="313"/>
      <c r="B609" s="315" t="s">
        <v>200</v>
      </c>
      <c r="C609" s="591"/>
      <c r="D609" s="591"/>
      <c r="E609" s="591"/>
      <c r="F609" s="320"/>
    </row>
    <row r="610" spans="1:6" ht="13.5" thickBot="1">
      <c r="A610" s="313"/>
      <c r="B610" s="316" t="s">
        <v>201</v>
      </c>
      <c r="C610" s="799">
        <f>SUM(C503+C539+C396+C576)</f>
        <v>8812</v>
      </c>
      <c r="D610" s="799">
        <f>SUM(D503+D539+D396+D576)</f>
        <v>44872</v>
      </c>
      <c r="E610" s="799">
        <f>SUM(E503+E539+E396+E576)</f>
        <v>44872</v>
      </c>
      <c r="F610" s="735">
        <f t="shared" si="20"/>
        <v>1</v>
      </c>
    </row>
    <row r="611" spans="1:6" ht="13.5" thickBot="1">
      <c r="A611" s="313"/>
      <c r="B611" s="317" t="s">
        <v>214</v>
      </c>
      <c r="C611" s="814">
        <f>SUM(C610)</f>
        <v>8812</v>
      </c>
      <c r="D611" s="814">
        <f>SUM(D610)</f>
        <v>44872</v>
      </c>
      <c r="E611" s="814">
        <f>SUM(E610)</f>
        <v>44872</v>
      </c>
      <c r="F611" s="830">
        <f t="shared" si="20"/>
        <v>1</v>
      </c>
    </row>
    <row r="612" spans="1:6" ht="12.75">
      <c r="A612" s="313"/>
      <c r="B612" s="315" t="s">
        <v>443</v>
      </c>
      <c r="C612" s="563">
        <f>SUM(C541)</f>
        <v>0</v>
      </c>
      <c r="D612" s="563">
        <f>SUM(D541)</f>
        <v>66</v>
      </c>
      <c r="E612" s="563">
        <f>SUM(E541)</f>
        <v>66</v>
      </c>
      <c r="F612" s="320">
        <f t="shared" si="20"/>
        <v>1</v>
      </c>
    </row>
    <row r="613" spans="1:6" ht="12.75">
      <c r="A613" s="313"/>
      <c r="B613" s="315" t="s">
        <v>203</v>
      </c>
      <c r="C613" s="563">
        <f aca="true" t="shared" si="21" ref="C613:E614">SUM(C542+C505+C398+C578)</f>
        <v>78886</v>
      </c>
      <c r="D613" s="563">
        <f t="shared" si="21"/>
        <v>80159</v>
      </c>
      <c r="E613" s="563">
        <f t="shared" si="21"/>
        <v>80159</v>
      </c>
      <c r="F613" s="320">
        <f t="shared" si="20"/>
        <v>1</v>
      </c>
    </row>
    <row r="614" spans="1:6" ht="12.75">
      <c r="A614" s="313"/>
      <c r="B614" s="321" t="s">
        <v>204</v>
      </c>
      <c r="C614" s="803">
        <f t="shared" si="21"/>
        <v>41971</v>
      </c>
      <c r="D614" s="803">
        <f t="shared" si="21"/>
        <v>45724</v>
      </c>
      <c r="E614" s="803">
        <f t="shared" si="21"/>
        <v>45724</v>
      </c>
      <c r="F614" s="320">
        <f t="shared" si="20"/>
        <v>1</v>
      </c>
    </row>
    <row r="615" spans="1:6" ht="12.75">
      <c r="A615" s="313"/>
      <c r="B615" s="321" t="s">
        <v>205</v>
      </c>
      <c r="C615" s="803">
        <f aca="true" t="shared" si="22" ref="C615:D617">SUM(C544+C507+C400)</f>
        <v>36915</v>
      </c>
      <c r="D615" s="803">
        <f t="shared" si="22"/>
        <v>34435</v>
      </c>
      <c r="E615" s="803">
        <f>SUM(E544+E507+E400)</f>
        <v>34435</v>
      </c>
      <c r="F615" s="320">
        <f t="shared" si="20"/>
        <v>1</v>
      </c>
    </row>
    <row r="616" spans="1:6" ht="12.75">
      <c r="A616" s="313"/>
      <c r="B616" s="323" t="s">
        <v>206</v>
      </c>
      <c r="C616" s="563">
        <f t="shared" si="22"/>
        <v>8225</v>
      </c>
      <c r="D616" s="563">
        <f t="shared" si="22"/>
        <v>14799</v>
      </c>
      <c r="E616" s="563">
        <f>SUM(E545+E508+E401)</f>
        <v>14799</v>
      </c>
      <c r="F616" s="320">
        <f t="shared" si="20"/>
        <v>1</v>
      </c>
    </row>
    <row r="617" spans="1:6" ht="12.75">
      <c r="A617" s="313"/>
      <c r="B617" s="323" t="s">
        <v>207</v>
      </c>
      <c r="C617" s="563">
        <f t="shared" si="22"/>
        <v>178375</v>
      </c>
      <c r="D617" s="563">
        <f t="shared" si="22"/>
        <v>195161</v>
      </c>
      <c r="E617" s="563">
        <f>SUM(E546+E509+E402)</f>
        <v>195161</v>
      </c>
      <c r="F617" s="320">
        <f t="shared" si="20"/>
        <v>1</v>
      </c>
    </row>
    <row r="618" spans="1:6" ht="12.75">
      <c r="A618" s="313"/>
      <c r="B618" s="323" t="s">
        <v>208</v>
      </c>
      <c r="C618" s="563">
        <f>SUM(C547+C510+C403+C583)</f>
        <v>68879</v>
      </c>
      <c r="D618" s="563">
        <f>SUM(D547+D510+D403+D583)</f>
        <v>72409</v>
      </c>
      <c r="E618" s="563">
        <f>SUM(E547+E510+E403+E583)</f>
        <v>72409</v>
      </c>
      <c r="F618" s="320">
        <f t="shared" si="20"/>
        <v>1</v>
      </c>
    </row>
    <row r="619" spans="1:6" ht="12.75">
      <c r="A619" s="313"/>
      <c r="B619" s="323" t="s">
        <v>368</v>
      </c>
      <c r="C619" s="563">
        <f>C511+C548</f>
        <v>0</v>
      </c>
      <c r="D619" s="563">
        <f>D511+D548+D584</f>
        <v>12215</v>
      </c>
      <c r="E619" s="563">
        <f>E511+E548+E584</f>
        <v>12215</v>
      </c>
      <c r="F619" s="320">
        <f t="shared" si="20"/>
        <v>1</v>
      </c>
    </row>
    <row r="620" spans="1:6" ht="12.75">
      <c r="A620" s="313"/>
      <c r="B620" s="324" t="s">
        <v>498</v>
      </c>
      <c r="C620" s="563">
        <f>SUM(C549+C512+C405)</f>
        <v>0</v>
      </c>
      <c r="D620" s="563">
        <f>SUM(D549+D512+D405+D585)</f>
        <v>27</v>
      </c>
      <c r="E620" s="563">
        <f>SUM(E549+E512+E405+E585)</f>
        <v>27</v>
      </c>
      <c r="F620" s="320">
        <f t="shared" si="20"/>
        <v>1</v>
      </c>
    </row>
    <row r="621" spans="1:6" ht="13.5" thickBot="1">
      <c r="A621" s="313"/>
      <c r="B621" s="325" t="s">
        <v>209</v>
      </c>
      <c r="C621" s="563">
        <f>SUM(C550+C513+C406)</f>
        <v>0</v>
      </c>
      <c r="D621" s="563">
        <f>SUM(D550+D513+D406+D586)</f>
        <v>6567</v>
      </c>
      <c r="E621" s="563">
        <f>SUM(E550+E513+E406+E586)</f>
        <v>6568</v>
      </c>
      <c r="F621" s="735">
        <f t="shared" si="20"/>
        <v>1.0001522765341861</v>
      </c>
    </row>
    <row r="622" spans="1:6" ht="13.5" thickBot="1">
      <c r="A622" s="313"/>
      <c r="B622" s="327" t="s">
        <v>364</v>
      </c>
      <c r="C622" s="800">
        <f>SUM(C613+C616+C617+C618+C621+C619+C620+C612)</f>
        <v>334365</v>
      </c>
      <c r="D622" s="800">
        <f>SUM(D613+D616+D617+D618+D621+D619+D620+D612)</f>
        <v>381403</v>
      </c>
      <c r="E622" s="800">
        <f>SUM(E613+E616+E617+E618+E621+E619+E620+E612)</f>
        <v>381404</v>
      </c>
      <c r="F622" s="830">
        <f t="shared" si="20"/>
        <v>1.0000026218986218</v>
      </c>
    </row>
    <row r="623" spans="1:6" ht="13.5" thickBot="1">
      <c r="A623" s="313"/>
      <c r="B623" s="147" t="s">
        <v>239</v>
      </c>
      <c r="C623" s="800"/>
      <c r="D623" s="1035">
        <f>D408+D515+D552+D588</f>
        <v>1084</v>
      </c>
      <c r="E623" s="1035">
        <f>E408+E515+E552+E588</f>
        <v>1084</v>
      </c>
      <c r="F623" s="829">
        <f t="shared" si="20"/>
        <v>1</v>
      </c>
    </row>
    <row r="624" spans="1:6" ht="13.5" thickBot="1">
      <c r="A624" s="313"/>
      <c r="B624" s="586" t="s">
        <v>240</v>
      </c>
      <c r="C624" s="800">
        <f>SUM(C553)</f>
        <v>0</v>
      </c>
      <c r="D624" s="800">
        <f>D623</f>
        <v>1084</v>
      </c>
      <c r="E624" s="800">
        <f>E623</f>
        <v>1084</v>
      </c>
      <c r="F624" s="830">
        <f t="shared" si="20"/>
        <v>1</v>
      </c>
    </row>
    <row r="625" spans="1:6" ht="13.5" thickBot="1">
      <c r="A625" s="313"/>
      <c r="B625" s="330" t="s">
        <v>71</v>
      </c>
      <c r="C625" s="805">
        <f>SUM(C622+C611+C624)</f>
        <v>343177</v>
      </c>
      <c r="D625" s="805">
        <f>SUM(D622+D611+D624)</f>
        <v>427359</v>
      </c>
      <c r="E625" s="805">
        <f>SUM(E622+E611+E624)</f>
        <v>427360</v>
      </c>
      <c r="F625" s="830">
        <f t="shared" si="20"/>
        <v>1.0000023399530606</v>
      </c>
    </row>
    <row r="626" spans="1:6" ht="12.75">
      <c r="A626" s="313"/>
      <c r="B626" s="825" t="s">
        <v>512</v>
      </c>
      <c r="C626" s="795">
        <f>SUM(C411)</f>
        <v>0</v>
      </c>
      <c r="D626" s="795">
        <f>SUM(D411)</f>
        <v>1885</v>
      </c>
      <c r="E626" s="795">
        <f>SUM(E411)</f>
        <v>1885</v>
      </c>
      <c r="F626" s="320">
        <f t="shared" si="20"/>
        <v>1</v>
      </c>
    </row>
    <row r="627" spans="1:6" ht="13.5" thickBot="1">
      <c r="A627" s="313"/>
      <c r="B627" s="147" t="s">
        <v>255</v>
      </c>
      <c r="C627" s="793">
        <f>SUM(C555+C412)</f>
        <v>0</v>
      </c>
      <c r="D627" s="793">
        <f>SUM(D555+D412)</f>
        <v>0</v>
      </c>
      <c r="E627" s="793">
        <f>SUM(E555+E412)</f>
        <v>0</v>
      </c>
      <c r="F627" s="735"/>
    </row>
    <row r="628" spans="1:6" ht="13.5" thickBot="1">
      <c r="A628" s="313"/>
      <c r="B628" s="332" t="s">
        <v>72</v>
      </c>
      <c r="C628" s="817">
        <f>SUM(C626+C627)</f>
        <v>0</v>
      </c>
      <c r="D628" s="817">
        <f>SUM(D626+D627)</f>
        <v>1885</v>
      </c>
      <c r="E628" s="817">
        <f>SUM(E626+E627)</f>
        <v>1885</v>
      </c>
      <c r="F628" s="830">
        <f t="shared" si="20"/>
        <v>1</v>
      </c>
    </row>
    <row r="629" spans="1:6" ht="12.75">
      <c r="A629" s="313"/>
      <c r="B629" s="783" t="s">
        <v>468</v>
      </c>
      <c r="C629" s="564">
        <f>SUM(C557+C519+C414)</f>
        <v>0</v>
      </c>
      <c r="D629" s="564">
        <f>SUM(D557+D519+D414)</f>
        <v>31711</v>
      </c>
      <c r="E629" s="564">
        <f>SUM(E557+E519+E414)</f>
        <v>31711</v>
      </c>
      <c r="F629" s="320">
        <f t="shared" si="20"/>
        <v>1</v>
      </c>
    </row>
    <row r="630" spans="1:6" ht="12.75">
      <c r="A630" s="313"/>
      <c r="B630" s="334" t="s">
        <v>505</v>
      </c>
      <c r="C630" s="563">
        <f>SUM(C558+C520+C415+C594)</f>
        <v>3589088</v>
      </c>
      <c r="D630" s="563">
        <f>SUM(D558+D520+D415+D594)</f>
        <v>3783851</v>
      </c>
      <c r="E630" s="563">
        <f>SUM(E558+E520+E415+E594)</f>
        <v>3537875</v>
      </c>
      <c r="F630" s="320">
        <f t="shared" si="20"/>
        <v>0.9349932119420136</v>
      </c>
    </row>
    <row r="631" spans="1:6" ht="13.5" thickBot="1">
      <c r="A631" s="313"/>
      <c r="B631" s="335" t="s">
        <v>508</v>
      </c>
      <c r="C631" s="799">
        <f>SUM(C521+C416)</f>
        <v>389568</v>
      </c>
      <c r="D631" s="799">
        <f>SUM(D521+D416)</f>
        <v>396950</v>
      </c>
      <c r="E631" s="799">
        <f>SUM(E521+E416)</f>
        <v>361080</v>
      </c>
      <c r="F631" s="735">
        <f t="shared" si="20"/>
        <v>0.9096359743040685</v>
      </c>
    </row>
    <row r="632" spans="1:6" ht="13.5" thickBot="1">
      <c r="A632" s="313"/>
      <c r="B632" s="336" t="s">
        <v>65</v>
      </c>
      <c r="C632" s="797">
        <f>SUM(C629:C631)</f>
        <v>3978656</v>
      </c>
      <c r="D632" s="797">
        <f>SUM(D629:D631)</f>
        <v>4212512</v>
      </c>
      <c r="E632" s="797">
        <f>SUM(E629:E631)</f>
        <v>3930666</v>
      </c>
      <c r="F632" s="830">
        <f t="shared" si="20"/>
        <v>0.9330931282807028</v>
      </c>
    </row>
    <row r="633" spans="1:6" ht="13.5" thickBot="1">
      <c r="A633" s="313"/>
      <c r="B633" s="249" t="s">
        <v>468</v>
      </c>
      <c r="C633" s="793">
        <f>SUM(C419)</f>
        <v>0</v>
      </c>
      <c r="D633" s="793">
        <f>SUM(D524)</f>
        <v>524</v>
      </c>
      <c r="E633" s="793">
        <f>SUM(E524)</f>
        <v>524</v>
      </c>
      <c r="F633" s="829">
        <f t="shared" si="20"/>
        <v>1</v>
      </c>
    </row>
    <row r="634" spans="1:6" ht="13.5" thickBot="1">
      <c r="A634" s="313"/>
      <c r="B634" s="336" t="s">
        <v>67</v>
      </c>
      <c r="C634" s="797">
        <f>SUM(C633)</f>
        <v>0</v>
      </c>
      <c r="D634" s="797">
        <f>SUM(D633)</f>
        <v>524</v>
      </c>
      <c r="E634" s="797">
        <f>SUM(E633)</f>
        <v>524</v>
      </c>
      <c r="F634" s="830">
        <f t="shared" si="20"/>
        <v>1</v>
      </c>
    </row>
    <row r="635" spans="1:6" ht="15.75" thickBot="1">
      <c r="A635" s="313"/>
      <c r="B635" s="338" t="s">
        <v>79</v>
      </c>
      <c r="C635" s="798">
        <f>SUM(C625+C628+C632+C634)</f>
        <v>4321833</v>
      </c>
      <c r="D635" s="798">
        <f>SUM(D625+D628+D632+D634)</f>
        <v>4642280</v>
      </c>
      <c r="E635" s="798">
        <f>SUM(E625+E628+E632+E634)</f>
        <v>4360435</v>
      </c>
      <c r="F635" s="830">
        <f t="shared" si="20"/>
        <v>0.9392873760307435</v>
      </c>
    </row>
    <row r="636" spans="1:6" ht="12.75">
      <c r="A636" s="313"/>
      <c r="B636" s="339" t="s">
        <v>342</v>
      </c>
      <c r="C636" s="563">
        <f aca="true" t="shared" si="23" ref="C636:D638">SUM(C561+C526+C421+C597)</f>
        <v>2238973</v>
      </c>
      <c r="D636" s="563">
        <f t="shared" si="23"/>
        <v>2303984</v>
      </c>
      <c r="E636" s="563">
        <f>SUM(E561+E526+E421+E597)</f>
        <v>2251723</v>
      </c>
      <c r="F636" s="320">
        <f t="shared" si="20"/>
        <v>0.9773171167855332</v>
      </c>
    </row>
    <row r="637" spans="1:6" ht="12.75">
      <c r="A637" s="313"/>
      <c r="B637" s="339" t="s">
        <v>343</v>
      </c>
      <c r="C637" s="563">
        <f t="shared" si="23"/>
        <v>485229</v>
      </c>
      <c r="D637" s="563">
        <f t="shared" si="23"/>
        <v>503618</v>
      </c>
      <c r="E637" s="563">
        <f>SUM(E562+E527+E422+E598)</f>
        <v>484034</v>
      </c>
      <c r="F637" s="320">
        <f t="shared" si="20"/>
        <v>0.9611133835565846</v>
      </c>
    </row>
    <row r="638" spans="1:6" ht="12.75">
      <c r="A638" s="313"/>
      <c r="B638" s="339" t="s">
        <v>344</v>
      </c>
      <c r="C638" s="563">
        <f t="shared" si="23"/>
        <v>1533500</v>
      </c>
      <c r="D638" s="563">
        <f t="shared" si="23"/>
        <v>1737573</v>
      </c>
      <c r="E638" s="563">
        <f>SUM(E563+E528+E423+E599)</f>
        <v>1507389</v>
      </c>
      <c r="F638" s="320">
        <f t="shared" si="20"/>
        <v>0.867525565832342</v>
      </c>
    </row>
    <row r="639" spans="1:6" ht="12.75">
      <c r="A639" s="313"/>
      <c r="B639" s="340" t="s">
        <v>346</v>
      </c>
      <c r="C639" s="563">
        <f>SUM(C493)</f>
        <v>600</v>
      </c>
      <c r="D639" s="563">
        <f>SUM(D493)</f>
        <v>600</v>
      </c>
      <c r="E639" s="563">
        <f>SUM(E493)</f>
        <v>288</v>
      </c>
      <c r="F639" s="320">
        <f t="shared" si="20"/>
        <v>0.48</v>
      </c>
    </row>
    <row r="640" spans="1:6" ht="13.5" thickBot="1">
      <c r="A640" s="313"/>
      <c r="B640" s="341" t="s">
        <v>345</v>
      </c>
      <c r="C640" s="563">
        <f>SUM(C565+C530+C425)</f>
        <v>0</v>
      </c>
      <c r="D640" s="563">
        <f>SUM(D565+D530+D425)</f>
        <v>76</v>
      </c>
      <c r="E640" s="563">
        <f>SUM(E565+E530+E425)</f>
        <v>74</v>
      </c>
      <c r="F640" s="735">
        <f t="shared" si="20"/>
        <v>0.9736842105263158</v>
      </c>
    </row>
    <row r="641" spans="1:6" ht="13.5" thickBot="1">
      <c r="A641" s="313"/>
      <c r="B641" s="342" t="s">
        <v>64</v>
      </c>
      <c r="C641" s="800">
        <f>SUM(C636:C640)</f>
        <v>4258302</v>
      </c>
      <c r="D641" s="800">
        <f>SUM(D636:D640)</f>
        <v>4545851</v>
      </c>
      <c r="E641" s="800">
        <f>SUM(E636:E640)</f>
        <v>4243508</v>
      </c>
      <c r="F641" s="830">
        <f t="shared" si="20"/>
        <v>0.9334903409724604</v>
      </c>
    </row>
    <row r="642" spans="1:6" ht="12.75">
      <c r="A642" s="313"/>
      <c r="B642" s="339" t="s">
        <v>262</v>
      </c>
      <c r="C642" s="563">
        <f>SUM(C427+C532+C569+C603)</f>
        <v>63531</v>
      </c>
      <c r="D642" s="563">
        <f>SUM(D427+D532+D569+D603)</f>
        <v>96429</v>
      </c>
      <c r="E642" s="563">
        <f>SUM(E427+E532+E569+E603)</f>
        <v>83191</v>
      </c>
      <c r="F642" s="320">
        <f t="shared" si="20"/>
        <v>0.8627176471808273</v>
      </c>
    </row>
    <row r="643" spans="1:6" ht="12.75">
      <c r="A643" s="313"/>
      <c r="B643" s="339" t="s">
        <v>263</v>
      </c>
      <c r="C643" s="563">
        <f>SUM(C570+C533+C428)</f>
        <v>0</v>
      </c>
      <c r="D643" s="563">
        <f>SUM(D570+D533+D428)</f>
        <v>0</v>
      </c>
      <c r="E643" s="563">
        <f>SUM(E570+E533+E428)</f>
        <v>0</v>
      </c>
      <c r="F643" s="320"/>
    </row>
    <row r="644" spans="1:6" ht="13.5" thickBot="1">
      <c r="A644" s="313"/>
      <c r="B644" s="341" t="s">
        <v>477</v>
      </c>
      <c r="C644" s="799"/>
      <c r="D644" s="799"/>
      <c r="E644" s="799"/>
      <c r="F644" s="735"/>
    </row>
    <row r="645" spans="1:6" ht="13.5" thickBot="1">
      <c r="A645" s="313"/>
      <c r="B645" s="343" t="s">
        <v>70</v>
      </c>
      <c r="C645" s="800">
        <f>SUM(C642:C644)</f>
        <v>63531</v>
      </c>
      <c r="D645" s="800">
        <f>SUM(D642:D644)</f>
        <v>96429</v>
      </c>
      <c r="E645" s="800">
        <f>SUM(E642:E644)</f>
        <v>83191</v>
      </c>
      <c r="F645" s="830">
        <f t="shared" si="20"/>
        <v>0.8627176471808273</v>
      </c>
    </row>
    <row r="646" spans="1:8" ht="15.75" thickBot="1">
      <c r="A646" s="310"/>
      <c r="B646" s="344" t="s">
        <v>116</v>
      </c>
      <c r="C646" s="798">
        <f>SUM(C641+C645)</f>
        <v>4321833</v>
      </c>
      <c r="D646" s="798">
        <f>SUM(D641+D645)</f>
        <v>4642280</v>
      </c>
      <c r="E646" s="798">
        <f>SUM(E641+E645)</f>
        <v>4326699</v>
      </c>
      <c r="F646" s="828">
        <f t="shared" si="20"/>
        <v>0.9320202572873674</v>
      </c>
      <c r="H646" s="827"/>
    </row>
  </sheetData>
  <sheetProtection/>
  <mergeCells count="8">
    <mergeCell ref="A2:F2"/>
    <mergeCell ref="F5:F7"/>
    <mergeCell ref="A1:F1"/>
    <mergeCell ref="B5:B7"/>
    <mergeCell ref="A5:A7"/>
    <mergeCell ref="C5:C7"/>
    <mergeCell ref="D5:D7"/>
    <mergeCell ref="E5:E7"/>
  </mergeCells>
  <printOptions horizontalCentered="1" verticalCentered="1"/>
  <pageMargins left="0" right="0" top="0.7874015748031497" bottom="0.5905511811023623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9" max="255" man="1"/>
    <brk id="150" max="255" man="1"/>
    <brk id="218" max="255" man="1"/>
    <brk id="288" max="255" man="1"/>
    <brk id="359" max="255" man="1"/>
    <brk id="431" max="255" man="1"/>
    <brk id="500" max="255" man="1"/>
    <brk id="573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showZeros="0" zoomScalePageLayoutView="0" workbookViewId="0" topLeftCell="A4">
      <selection activeCell="E14" sqref="E14"/>
    </sheetView>
  </sheetViews>
  <sheetFormatPr defaultColWidth="9.00390625" defaultRowHeight="12.75"/>
  <cols>
    <col min="1" max="1" width="6.875" style="353" customWidth="1"/>
    <col min="2" max="2" width="50.125" style="350" customWidth="1"/>
    <col min="3" max="5" width="13.875" style="350" customWidth="1"/>
    <col min="6" max="6" width="8.875" style="350" customWidth="1"/>
    <col min="7" max="16384" width="9.125" style="350" customWidth="1"/>
  </cols>
  <sheetData>
    <row r="1" spans="1:6" ht="12">
      <c r="A1" s="1549" t="s">
        <v>334</v>
      </c>
      <c r="B1" s="1550"/>
      <c r="C1" s="1551"/>
      <c r="D1" s="1551"/>
      <c r="E1" s="1551"/>
      <c r="F1" s="1551"/>
    </row>
    <row r="2" spans="1:6" ht="12.75">
      <c r="A2" s="1549" t="s">
        <v>871</v>
      </c>
      <c r="B2" s="1550"/>
      <c r="C2" s="1551"/>
      <c r="D2" s="1551"/>
      <c r="E2" s="1551"/>
      <c r="F2" s="1551"/>
    </row>
    <row r="3" spans="1:2" s="352" customFormat="1" ht="11.25" customHeight="1">
      <c r="A3" s="351"/>
      <c r="B3" s="351"/>
    </row>
    <row r="4" spans="3:6" ht="11.25" customHeight="1">
      <c r="C4" s="354"/>
      <c r="D4" s="354"/>
      <c r="E4" s="354"/>
      <c r="F4" s="354" t="s">
        <v>190</v>
      </c>
    </row>
    <row r="5" spans="1:6" s="357" customFormat="1" ht="11.25" customHeight="1">
      <c r="A5" s="355"/>
      <c r="B5" s="356"/>
      <c r="C5" s="1509" t="s">
        <v>899</v>
      </c>
      <c r="D5" s="1509" t="s">
        <v>929</v>
      </c>
      <c r="E5" s="1509" t="s">
        <v>1363</v>
      </c>
      <c r="F5" s="1547" t="s">
        <v>1368</v>
      </c>
    </row>
    <row r="6" spans="1:6" s="357" customFormat="1" ht="12" customHeight="1">
      <c r="A6" s="358" t="s">
        <v>291</v>
      </c>
      <c r="B6" s="359" t="s">
        <v>304</v>
      </c>
      <c r="C6" s="1545"/>
      <c r="D6" s="1545"/>
      <c r="E6" s="1533"/>
      <c r="F6" s="1547"/>
    </row>
    <row r="7" spans="1:6" s="357" customFormat="1" ht="12.75" customHeight="1" thickBot="1">
      <c r="A7" s="360"/>
      <c r="B7" s="361"/>
      <c r="C7" s="1552"/>
      <c r="D7" s="1552"/>
      <c r="E7" s="1534"/>
      <c r="F7" s="1548"/>
    </row>
    <row r="8" spans="1:6" s="357" customFormat="1" ht="12" customHeight="1">
      <c r="A8" s="362" t="s">
        <v>171</v>
      </c>
      <c r="B8" s="363" t="s">
        <v>172</v>
      </c>
      <c r="C8" s="364" t="s">
        <v>173</v>
      </c>
      <c r="D8" s="364" t="s">
        <v>174</v>
      </c>
      <c r="E8" s="364" t="s">
        <v>175</v>
      </c>
      <c r="F8" s="364" t="s">
        <v>46</v>
      </c>
    </row>
    <row r="9" spans="1:6" ht="12" customHeight="1">
      <c r="A9" s="355">
        <v>3010</v>
      </c>
      <c r="B9" s="365" t="s">
        <v>54</v>
      </c>
      <c r="C9" s="366">
        <f>SUM(C19)</f>
        <v>8720</v>
      </c>
      <c r="D9" s="366">
        <f>SUM(D19)</f>
        <v>8844</v>
      </c>
      <c r="E9" s="366">
        <f>SUM(E19)</f>
        <v>6109</v>
      </c>
      <c r="F9" s="367">
        <f>SUM(E9/D9)</f>
        <v>0.6907507914970602</v>
      </c>
    </row>
    <row r="10" spans="1:6" ht="12" customHeight="1">
      <c r="A10" s="74">
        <v>3011</v>
      </c>
      <c r="B10" s="368" t="s">
        <v>118</v>
      </c>
      <c r="C10" s="366"/>
      <c r="D10" s="366"/>
      <c r="E10" s="366"/>
      <c r="F10" s="367"/>
    </row>
    <row r="11" spans="1:6" ht="12" customHeight="1">
      <c r="A11" s="369"/>
      <c r="B11" s="370" t="s">
        <v>119</v>
      </c>
      <c r="C11" s="297">
        <v>2400</v>
      </c>
      <c r="D11" s="1056">
        <v>2467</v>
      </c>
      <c r="E11" s="1056">
        <v>2466</v>
      </c>
      <c r="F11" s="844">
        <f aca="true" t="shared" si="0" ref="F11:F65">SUM(E11/D11)</f>
        <v>0.9995946493717065</v>
      </c>
    </row>
    <row r="12" spans="1:6" ht="12" customHeight="1">
      <c r="A12" s="369"/>
      <c r="B12" s="182" t="s">
        <v>312</v>
      </c>
      <c r="C12" s="297">
        <v>520</v>
      </c>
      <c r="D12" s="297">
        <v>577</v>
      </c>
      <c r="E12" s="297">
        <v>570</v>
      </c>
      <c r="F12" s="844">
        <f t="shared" si="0"/>
        <v>0.9878682842287695</v>
      </c>
    </row>
    <row r="13" spans="1:6" ht="12" customHeight="1">
      <c r="A13" s="291"/>
      <c r="B13" s="371" t="s">
        <v>297</v>
      </c>
      <c r="C13" s="297">
        <v>4800</v>
      </c>
      <c r="D13" s="297">
        <v>4800</v>
      </c>
      <c r="E13" s="297">
        <v>2738</v>
      </c>
      <c r="F13" s="844">
        <f t="shared" si="0"/>
        <v>0.5704166666666667</v>
      </c>
    </row>
    <row r="14" spans="1:6" ht="12" customHeight="1">
      <c r="A14" s="369"/>
      <c r="B14" s="298" t="s">
        <v>124</v>
      </c>
      <c r="C14" s="297"/>
      <c r="D14" s="297"/>
      <c r="E14" s="297"/>
      <c r="F14" s="844"/>
    </row>
    <row r="15" spans="1:6" ht="12" customHeight="1">
      <c r="A15" s="369"/>
      <c r="B15" s="182" t="s">
        <v>306</v>
      </c>
      <c r="C15" s="372"/>
      <c r="D15" s="372"/>
      <c r="E15" s="372"/>
      <c r="F15" s="844"/>
    </row>
    <row r="16" spans="1:6" ht="12" customHeight="1">
      <c r="A16" s="291"/>
      <c r="B16" s="370" t="s">
        <v>264</v>
      </c>
      <c r="C16" s="297">
        <v>1000</v>
      </c>
      <c r="D16" s="297">
        <v>1000</v>
      </c>
      <c r="E16" s="297">
        <v>335</v>
      </c>
      <c r="F16" s="844">
        <f t="shared" si="0"/>
        <v>0.335</v>
      </c>
    </row>
    <row r="17" spans="1:6" ht="12" customHeight="1">
      <c r="A17" s="291"/>
      <c r="B17" s="73" t="s">
        <v>265</v>
      </c>
      <c r="C17" s="372"/>
      <c r="D17" s="372"/>
      <c r="E17" s="372"/>
      <c r="F17" s="367"/>
    </row>
    <row r="18" spans="1:6" ht="12" customHeight="1" thickBot="1">
      <c r="A18" s="369"/>
      <c r="B18" s="373" t="s">
        <v>284</v>
      </c>
      <c r="C18" s="374"/>
      <c r="D18" s="374"/>
      <c r="E18" s="374"/>
      <c r="F18" s="838"/>
    </row>
    <row r="19" spans="1:6" ht="12" customHeight="1" thickBot="1">
      <c r="A19" s="360"/>
      <c r="B19" s="375" t="s">
        <v>289</v>
      </c>
      <c r="C19" s="376">
        <f>SUM(C11:C18)</f>
        <v>8720</v>
      </c>
      <c r="D19" s="376">
        <f>SUM(D11:D18)</f>
        <v>8844</v>
      </c>
      <c r="E19" s="376">
        <f>SUM(E11:E18)</f>
        <v>6109</v>
      </c>
      <c r="F19" s="845">
        <f t="shared" si="0"/>
        <v>0.6907507914970602</v>
      </c>
    </row>
    <row r="20" spans="1:6" s="357" customFormat="1" ht="12" customHeight="1">
      <c r="A20" s="377">
        <v>3020</v>
      </c>
      <c r="B20" s="212" t="s">
        <v>95</v>
      </c>
      <c r="C20" s="378">
        <f>SUM(C30+C50)</f>
        <v>1904940</v>
      </c>
      <c r="D20" s="378">
        <f>SUM(D30+D50)</f>
        <v>2093712</v>
      </c>
      <c r="E20" s="378">
        <f>SUM(E30+E50)</f>
        <v>1856998</v>
      </c>
      <c r="F20" s="837">
        <f t="shared" si="0"/>
        <v>0.886940515218903</v>
      </c>
    </row>
    <row r="21" spans="1:6" s="357" customFormat="1" ht="12" customHeight="1">
      <c r="A21" s="358">
        <v>3021</v>
      </c>
      <c r="B21" s="379" t="s">
        <v>380</v>
      </c>
      <c r="C21" s="366"/>
      <c r="D21" s="366"/>
      <c r="E21" s="366"/>
      <c r="F21" s="367"/>
    </row>
    <row r="22" spans="1:6" ht="12" customHeight="1">
      <c r="A22" s="369"/>
      <c r="B22" s="370" t="s">
        <v>119</v>
      </c>
      <c r="C22" s="297">
        <v>1227804</v>
      </c>
      <c r="D22" s="1056">
        <v>1264879</v>
      </c>
      <c r="E22" s="1056">
        <v>1209022</v>
      </c>
      <c r="F22" s="844">
        <f t="shared" si="0"/>
        <v>0.9558400447789868</v>
      </c>
    </row>
    <row r="23" spans="1:6" ht="12" customHeight="1">
      <c r="A23" s="369"/>
      <c r="B23" s="182" t="s">
        <v>312</v>
      </c>
      <c r="C23" s="297">
        <v>264151</v>
      </c>
      <c r="D23" s="297">
        <v>304142</v>
      </c>
      <c r="E23" s="297">
        <v>277612</v>
      </c>
      <c r="F23" s="844">
        <f t="shared" si="0"/>
        <v>0.9127710082790276</v>
      </c>
    </row>
    <row r="24" spans="1:6" ht="12" customHeight="1">
      <c r="A24" s="291"/>
      <c r="B24" s="371" t="s">
        <v>297</v>
      </c>
      <c r="C24" s="297">
        <v>235000</v>
      </c>
      <c r="D24" s="297">
        <v>280070</v>
      </c>
      <c r="E24" s="297">
        <v>208670</v>
      </c>
      <c r="F24" s="844">
        <f t="shared" si="0"/>
        <v>0.7450637340664834</v>
      </c>
    </row>
    <row r="25" spans="1:6" ht="12" customHeight="1">
      <c r="A25" s="369"/>
      <c r="B25" s="298" t="s">
        <v>124</v>
      </c>
      <c r="C25" s="297"/>
      <c r="D25" s="297"/>
      <c r="E25" s="297"/>
      <c r="F25" s="844"/>
    </row>
    <row r="26" spans="1:6" ht="12" customHeight="1">
      <c r="A26" s="369"/>
      <c r="B26" s="182" t="s">
        <v>306</v>
      </c>
      <c r="C26" s="297"/>
      <c r="D26" s="297"/>
      <c r="E26" s="297"/>
      <c r="F26" s="844"/>
    </row>
    <row r="27" spans="1:6" ht="12" customHeight="1">
      <c r="A27" s="291"/>
      <c r="B27" s="370" t="s">
        <v>264</v>
      </c>
      <c r="C27" s="372">
        <v>43500</v>
      </c>
      <c r="D27" s="372">
        <v>73687</v>
      </c>
      <c r="E27" s="372">
        <v>47209</v>
      </c>
      <c r="F27" s="844">
        <f t="shared" si="0"/>
        <v>0.6406693175186939</v>
      </c>
    </row>
    <row r="28" spans="1:6" ht="12" customHeight="1">
      <c r="A28" s="291"/>
      <c r="B28" s="73" t="s">
        <v>265</v>
      </c>
      <c r="C28" s="372"/>
      <c r="D28" s="372"/>
      <c r="E28" s="372"/>
      <c r="F28" s="844"/>
    </row>
    <row r="29" spans="1:6" ht="12" customHeight="1" thickBot="1">
      <c r="A29" s="369"/>
      <c r="B29" s="373" t="s">
        <v>478</v>
      </c>
      <c r="C29" s="374">
        <v>10000</v>
      </c>
      <c r="D29" s="374">
        <v>9537</v>
      </c>
      <c r="E29" s="374">
        <v>4000</v>
      </c>
      <c r="F29" s="1008">
        <f t="shared" si="0"/>
        <v>0.4194191045402118</v>
      </c>
    </row>
    <row r="30" spans="1:6" ht="12" customHeight="1" thickBot="1">
      <c r="A30" s="360"/>
      <c r="B30" s="375" t="s">
        <v>289</v>
      </c>
      <c r="C30" s="376">
        <f>SUM(C22:C29)</f>
        <v>1780455</v>
      </c>
      <c r="D30" s="376">
        <f>SUM(D22:D29)</f>
        <v>1932315</v>
      </c>
      <c r="E30" s="376">
        <f>SUM(E22:E29)</f>
        <v>1746513</v>
      </c>
      <c r="F30" s="845">
        <f t="shared" si="0"/>
        <v>0.9038448700134295</v>
      </c>
    </row>
    <row r="31" spans="1:6" ht="12" customHeight="1">
      <c r="A31" s="358">
        <v>3024</v>
      </c>
      <c r="B31" s="379" t="s">
        <v>251</v>
      </c>
      <c r="C31" s="366"/>
      <c r="D31" s="366"/>
      <c r="E31" s="366"/>
      <c r="F31" s="837"/>
    </row>
    <row r="32" spans="1:6" ht="12" customHeight="1">
      <c r="A32" s="369"/>
      <c r="B32" s="370" t="s">
        <v>119</v>
      </c>
      <c r="C32" s="297">
        <v>26504</v>
      </c>
      <c r="D32" s="297">
        <v>29822</v>
      </c>
      <c r="E32" s="297">
        <v>29822</v>
      </c>
      <c r="F32" s="844">
        <f t="shared" si="0"/>
        <v>1</v>
      </c>
    </row>
    <row r="33" spans="1:6" ht="12" customHeight="1">
      <c r="A33" s="369"/>
      <c r="B33" s="182" t="s">
        <v>312</v>
      </c>
      <c r="C33" s="297">
        <v>5596</v>
      </c>
      <c r="D33" s="297">
        <v>6429</v>
      </c>
      <c r="E33" s="297">
        <v>6429</v>
      </c>
      <c r="F33" s="844">
        <f t="shared" si="0"/>
        <v>1</v>
      </c>
    </row>
    <row r="34" spans="1:6" ht="12" customHeight="1">
      <c r="A34" s="291"/>
      <c r="B34" s="371" t="s">
        <v>297</v>
      </c>
      <c r="C34" s="297">
        <v>4902</v>
      </c>
      <c r="D34" s="297">
        <v>4765</v>
      </c>
      <c r="E34" s="297">
        <v>4765</v>
      </c>
      <c r="F34" s="844">
        <f t="shared" si="0"/>
        <v>1</v>
      </c>
    </row>
    <row r="35" spans="1:6" ht="12" customHeight="1">
      <c r="A35" s="369"/>
      <c r="B35" s="298" t="s">
        <v>124</v>
      </c>
      <c r="C35" s="297"/>
      <c r="D35" s="297"/>
      <c r="E35" s="297"/>
      <c r="F35" s="844"/>
    </row>
    <row r="36" spans="1:6" ht="12" customHeight="1">
      <c r="A36" s="369"/>
      <c r="B36" s="182" t="s">
        <v>306</v>
      </c>
      <c r="C36" s="297"/>
      <c r="D36" s="297">
        <v>576</v>
      </c>
      <c r="E36" s="297">
        <v>576</v>
      </c>
      <c r="F36" s="844">
        <f t="shared" si="0"/>
        <v>1</v>
      </c>
    </row>
    <row r="37" spans="1:6" ht="12" customHeight="1">
      <c r="A37" s="291"/>
      <c r="B37" s="370" t="s">
        <v>264</v>
      </c>
      <c r="C37" s="372">
        <v>670</v>
      </c>
      <c r="D37" s="372"/>
      <c r="E37" s="372"/>
      <c r="F37" s="844"/>
    </row>
    <row r="38" spans="1:6" ht="12" customHeight="1">
      <c r="A38" s="291"/>
      <c r="B38" s="73" t="s">
        <v>265</v>
      </c>
      <c r="C38" s="372"/>
      <c r="D38" s="372"/>
      <c r="E38" s="372"/>
      <c r="F38" s="844"/>
    </row>
    <row r="39" spans="1:6" ht="12" customHeight="1" thickBot="1">
      <c r="A39" s="369"/>
      <c r="B39" s="373" t="s">
        <v>478</v>
      </c>
      <c r="C39" s="374"/>
      <c r="D39" s="374"/>
      <c r="E39" s="374"/>
      <c r="F39" s="1008"/>
    </row>
    <row r="40" spans="1:6" ht="12" customHeight="1" thickBot="1">
      <c r="A40" s="360"/>
      <c r="B40" s="375" t="s">
        <v>289</v>
      </c>
      <c r="C40" s="376">
        <f>SUM(C32:C39)</f>
        <v>37672</v>
      </c>
      <c r="D40" s="376">
        <f>SUM(D32:D39)</f>
        <v>41592</v>
      </c>
      <c r="E40" s="376">
        <f>SUM(E32:E39)</f>
        <v>41592</v>
      </c>
      <c r="F40" s="845">
        <f t="shared" si="0"/>
        <v>1</v>
      </c>
    </row>
    <row r="41" spans="1:6" ht="12" customHeight="1">
      <c r="A41" s="382">
        <v>3026</v>
      </c>
      <c r="B41" s="383" t="s">
        <v>308</v>
      </c>
      <c r="C41" s="366"/>
      <c r="D41" s="366"/>
      <c r="E41" s="366"/>
      <c r="F41" s="837"/>
    </row>
    <row r="42" spans="1:6" ht="12" customHeight="1">
      <c r="A42" s="74"/>
      <c r="B42" s="370" t="s">
        <v>119</v>
      </c>
      <c r="C42" s="297"/>
      <c r="D42" s="297"/>
      <c r="E42" s="297"/>
      <c r="F42" s="367"/>
    </row>
    <row r="43" spans="1:6" ht="12" customHeight="1">
      <c r="A43" s="74"/>
      <c r="B43" s="182" t="s">
        <v>312</v>
      </c>
      <c r="C43" s="297"/>
      <c r="D43" s="297"/>
      <c r="E43" s="297"/>
      <c r="F43" s="844"/>
    </row>
    <row r="44" spans="1:6" ht="12" customHeight="1">
      <c r="A44" s="74"/>
      <c r="B44" s="371" t="s">
        <v>297</v>
      </c>
      <c r="C44" s="297">
        <v>81485</v>
      </c>
      <c r="D44" s="297">
        <v>109250</v>
      </c>
      <c r="E44" s="297">
        <v>80497</v>
      </c>
      <c r="F44" s="844">
        <f t="shared" si="0"/>
        <v>0.7368146453089245</v>
      </c>
    </row>
    <row r="45" spans="1:6" ht="12" customHeight="1">
      <c r="A45" s="74"/>
      <c r="B45" s="298" t="s">
        <v>124</v>
      </c>
      <c r="C45" s="384"/>
      <c r="D45" s="384"/>
      <c r="E45" s="384"/>
      <c r="F45" s="844"/>
    </row>
    <row r="46" spans="1:6" ht="12" customHeight="1">
      <c r="A46" s="74"/>
      <c r="B46" s="182" t="s">
        <v>306</v>
      </c>
      <c r="C46" s="385"/>
      <c r="D46" s="385"/>
      <c r="E46" s="385"/>
      <c r="F46" s="844"/>
    </row>
    <row r="47" spans="1:6" ht="12" customHeight="1">
      <c r="A47" s="74"/>
      <c r="B47" s="370" t="s">
        <v>264</v>
      </c>
      <c r="C47" s="386">
        <v>43000</v>
      </c>
      <c r="D47" s="386">
        <v>52147</v>
      </c>
      <c r="E47" s="386">
        <v>29988</v>
      </c>
      <c r="F47" s="844">
        <f t="shared" si="0"/>
        <v>0.5750666385410474</v>
      </c>
    </row>
    <row r="48" spans="1:6" ht="12" customHeight="1">
      <c r="A48" s="74"/>
      <c r="B48" s="73" t="s">
        <v>265</v>
      </c>
      <c r="C48" s="386"/>
      <c r="D48" s="386"/>
      <c r="E48" s="386"/>
      <c r="F48" s="844"/>
    </row>
    <row r="49" spans="1:6" ht="12" customHeight="1" thickBot="1">
      <c r="A49" s="74"/>
      <c r="B49" s="373" t="s">
        <v>284</v>
      </c>
      <c r="C49" s="387"/>
      <c r="D49" s="387"/>
      <c r="E49" s="387"/>
      <c r="F49" s="1008"/>
    </row>
    <row r="50" spans="1:6" ht="12" customHeight="1" thickBot="1">
      <c r="A50" s="381"/>
      <c r="B50" s="375" t="s">
        <v>289</v>
      </c>
      <c r="C50" s="376">
        <f>SUM(C41:C47)</f>
        <v>124485</v>
      </c>
      <c r="D50" s="376">
        <f>SUM(D41:D47)</f>
        <v>161397</v>
      </c>
      <c r="E50" s="376">
        <f>SUM(E41:E47)</f>
        <v>110485</v>
      </c>
      <c r="F50" s="845">
        <f t="shared" si="0"/>
        <v>0.6845542358284231</v>
      </c>
    </row>
    <row r="51" spans="1:6" ht="12" customHeight="1">
      <c r="A51" s="358">
        <v>3000</v>
      </c>
      <c r="B51" s="388" t="s">
        <v>120</v>
      </c>
      <c r="C51" s="297"/>
      <c r="D51" s="297"/>
      <c r="E51" s="297"/>
      <c r="F51" s="837"/>
    </row>
    <row r="52" spans="1:6" ht="12" customHeight="1">
      <c r="A52" s="358"/>
      <c r="B52" s="389" t="s">
        <v>74</v>
      </c>
      <c r="C52" s="297"/>
      <c r="D52" s="297"/>
      <c r="E52" s="297"/>
      <c r="F52" s="367"/>
    </row>
    <row r="53" spans="1:6" ht="12" customHeight="1">
      <c r="A53" s="369"/>
      <c r="B53" s="370" t="s">
        <v>119</v>
      </c>
      <c r="C53" s="297">
        <f aca="true" t="shared" si="1" ref="C53:E54">SUM(C22+C11+C32)</f>
        <v>1256708</v>
      </c>
      <c r="D53" s="297">
        <f t="shared" si="1"/>
        <v>1297168</v>
      </c>
      <c r="E53" s="297">
        <f t="shared" si="1"/>
        <v>1241310</v>
      </c>
      <c r="F53" s="844">
        <f t="shared" si="0"/>
        <v>0.9569384998704871</v>
      </c>
    </row>
    <row r="54" spans="1:6" ht="12" customHeight="1">
      <c r="A54" s="369"/>
      <c r="B54" s="182" t="s">
        <v>312</v>
      </c>
      <c r="C54" s="297">
        <f t="shared" si="1"/>
        <v>270267</v>
      </c>
      <c r="D54" s="297">
        <f t="shared" si="1"/>
        <v>311148</v>
      </c>
      <c r="E54" s="297">
        <f t="shared" si="1"/>
        <v>284611</v>
      </c>
      <c r="F54" s="844">
        <f t="shared" si="0"/>
        <v>0.9147126126473575</v>
      </c>
    </row>
    <row r="55" spans="1:6" ht="12" customHeight="1">
      <c r="A55" s="291"/>
      <c r="B55" s="298" t="s">
        <v>309</v>
      </c>
      <c r="C55" s="297">
        <f>SUM(C24+C13+C44+C34)</f>
        <v>326187</v>
      </c>
      <c r="D55" s="297">
        <f>SUM(D24+D13+D44+D34)</f>
        <v>398885</v>
      </c>
      <c r="E55" s="297">
        <f>SUM(E24+E13+E44+E34)</f>
        <v>296670</v>
      </c>
      <c r="F55" s="844">
        <f t="shared" si="0"/>
        <v>0.7437481981022099</v>
      </c>
    </row>
    <row r="56" spans="1:6" ht="12" customHeight="1">
      <c r="A56" s="369"/>
      <c r="B56" s="298" t="s">
        <v>124</v>
      </c>
      <c r="C56" s="297">
        <f>SUM(C14)</f>
        <v>0</v>
      </c>
      <c r="D56" s="297">
        <f>SUM(D14)</f>
        <v>0</v>
      </c>
      <c r="E56" s="297">
        <f>SUM(E14)</f>
        <v>0</v>
      </c>
      <c r="F56" s="844"/>
    </row>
    <row r="57" spans="1:6" ht="12" customHeight="1">
      <c r="A57" s="369"/>
      <c r="B57" s="182" t="s">
        <v>306</v>
      </c>
      <c r="C57" s="297"/>
      <c r="D57" s="297">
        <f>SUM(D36)</f>
        <v>576</v>
      </c>
      <c r="E57" s="297">
        <f>SUM(E36)</f>
        <v>576</v>
      </c>
      <c r="F57" s="844">
        <f t="shared" si="0"/>
        <v>1</v>
      </c>
    </row>
    <row r="58" spans="1:6" ht="12" customHeight="1">
      <c r="A58" s="369"/>
      <c r="B58" s="302" t="s">
        <v>64</v>
      </c>
      <c r="C58" s="390">
        <f>SUM(C53:C57)</f>
        <v>1853162</v>
      </c>
      <c r="D58" s="390">
        <f>SUM(D53:D57)</f>
        <v>2007777</v>
      </c>
      <c r="E58" s="390">
        <f>SUM(E53:E57)</f>
        <v>1823167</v>
      </c>
      <c r="F58" s="367">
        <f t="shared" si="0"/>
        <v>0.9080525377071258</v>
      </c>
    </row>
    <row r="59" spans="1:6" ht="12" customHeight="1">
      <c r="A59" s="369"/>
      <c r="B59" s="391" t="s">
        <v>75</v>
      </c>
      <c r="C59" s="297"/>
      <c r="D59" s="297"/>
      <c r="E59" s="297"/>
      <c r="F59" s="367"/>
    </row>
    <row r="60" spans="1:6" ht="12" customHeight="1">
      <c r="A60" s="369"/>
      <c r="B60" s="370" t="s">
        <v>266</v>
      </c>
      <c r="C60" s="297">
        <f>SUM(C28+C17)</f>
        <v>0</v>
      </c>
      <c r="D60" s="297">
        <f>SUM(D28+D17)</f>
        <v>0</v>
      </c>
      <c r="E60" s="297">
        <f>SUM(E28+E17)</f>
        <v>0</v>
      </c>
      <c r="F60" s="367"/>
    </row>
    <row r="61" spans="1:6" ht="12" customHeight="1">
      <c r="A61" s="369"/>
      <c r="B61" s="73" t="s">
        <v>395</v>
      </c>
      <c r="C61" s="297">
        <f>SUM(C27+C16+C47+C37)</f>
        <v>88170</v>
      </c>
      <c r="D61" s="297">
        <f>SUM(D27+D16+D47+D37)</f>
        <v>126834</v>
      </c>
      <c r="E61" s="297">
        <f>SUM(E27+E16+E47+E37)</f>
        <v>77532</v>
      </c>
      <c r="F61" s="844">
        <f t="shared" si="0"/>
        <v>0.611287194285444</v>
      </c>
    </row>
    <row r="62" spans="1:6" ht="12" customHeight="1">
      <c r="A62" s="369"/>
      <c r="B62" s="298" t="s">
        <v>479</v>
      </c>
      <c r="C62" s="297">
        <f>SUM(C29)</f>
        <v>10000</v>
      </c>
      <c r="D62" s="297">
        <f>SUM(D29)</f>
        <v>9537</v>
      </c>
      <c r="E62" s="297">
        <f>SUM(E29)</f>
        <v>4000</v>
      </c>
      <c r="F62" s="844">
        <f t="shared" si="0"/>
        <v>0.4194191045402118</v>
      </c>
    </row>
    <row r="63" spans="1:6" ht="12" customHeight="1" thickBot="1">
      <c r="A63" s="369"/>
      <c r="B63" s="302" t="s">
        <v>76</v>
      </c>
      <c r="C63" s="390">
        <f>SUM(C60:C62)</f>
        <v>98170</v>
      </c>
      <c r="D63" s="390">
        <f>SUM(D60:D62)</f>
        <v>136371</v>
      </c>
      <c r="E63" s="390">
        <f>SUM(E60:E62)</f>
        <v>81532</v>
      </c>
      <c r="F63" s="1008">
        <f t="shared" si="0"/>
        <v>0.5978690484047194</v>
      </c>
    </row>
    <row r="64" spans="1:6" ht="12" customHeight="1" thickBot="1">
      <c r="A64" s="360"/>
      <c r="B64" s="375" t="s">
        <v>267</v>
      </c>
      <c r="C64" s="376">
        <f>SUM(C58+C63)</f>
        <v>1951332</v>
      </c>
      <c r="D64" s="376">
        <f>SUM(D58+D63)</f>
        <v>2144148</v>
      </c>
      <c r="E64" s="376">
        <f>SUM(E58+E63)</f>
        <v>1904699</v>
      </c>
      <c r="F64" s="845">
        <f t="shared" si="0"/>
        <v>0.8883244067107308</v>
      </c>
    </row>
    <row r="65" spans="1:6" ht="12.75" thickBot="1">
      <c r="A65" s="392"/>
      <c r="B65" s="393" t="s">
        <v>86</v>
      </c>
      <c r="C65" s="755">
        <f>SUM(C64)</f>
        <v>1951332</v>
      </c>
      <c r="D65" s="1075">
        <f>SUM(D64)</f>
        <v>2144148</v>
      </c>
      <c r="E65" s="1075">
        <f>SUM(E64)</f>
        <v>1904699</v>
      </c>
      <c r="F65" s="845">
        <f t="shared" si="0"/>
        <v>0.8883244067107308</v>
      </c>
    </row>
    <row r="67" spans="3:5" ht="12">
      <c r="C67" s="394"/>
      <c r="D67" s="394"/>
      <c r="E67" s="394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5">
      <selection activeCell="E43" sqref="E43"/>
    </sheetView>
  </sheetViews>
  <sheetFormatPr defaultColWidth="9.00390625" defaultRowHeight="12.75"/>
  <cols>
    <col min="1" max="1" width="9.125" style="395" customWidth="1"/>
    <col min="2" max="2" width="60.00390625" style="395" customWidth="1"/>
    <col min="3" max="5" width="10.875" style="395" customWidth="1"/>
    <col min="6" max="6" width="9.375" style="395" customWidth="1"/>
    <col min="7" max="16384" width="9.125" style="395" customWidth="1"/>
  </cols>
  <sheetData>
    <row r="2" spans="1:6" ht="15">
      <c r="A2" s="1557" t="s">
        <v>332</v>
      </c>
      <c r="B2" s="1551"/>
      <c r="C2" s="1551"/>
      <c r="D2" s="1551"/>
      <c r="E2" s="1551"/>
      <c r="F2" s="1551"/>
    </row>
    <row r="3" spans="1:6" ht="12.75">
      <c r="A3" s="1556" t="s">
        <v>872</v>
      </c>
      <c r="B3" s="1551"/>
      <c r="C3" s="1551"/>
      <c r="D3" s="1551"/>
      <c r="E3" s="1551"/>
      <c r="F3" s="1551"/>
    </row>
    <row r="4" ht="12.75">
      <c r="B4" s="396"/>
    </row>
    <row r="5" ht="12.75">
      <c r="B5" s="396"/>
    </row>
    <row r="6" spans="3:6" ht="12.75">
      <c r="C6" s="397"/>
      <c r="D6" s="397"/>
      <c r="E6" s="397"/>
      <c r="F6" s="397" t="s">
        <v>190</v>
      </c>
    </row>
    <row r="7" spans="1:6" ht="12.75" customHeight="1">
      <c r="A7" s="398"/>
      <c r="B7" s="399" t="s">
        <v>170</v>
      </c>
      <c r="C7" s="1509" t="s">
        <v>899</v>
      </c>
      <c r="D7" s="1509" t="s">
        <v>930</v>
      </c>
      <c r="E7" s="1509" t="s">
        <v>1363</v>
      </c>
      <c r="F7" s="1553" t="s">
        <v>1362</v>
      </c>
    </row>
    <row r="8" spans="1:6" ht="12.75">
      <c r="A8" s="400"/>
      <c r="B8" s="401" t="s">
        <v>292</v>
      </c>
      <c r="C8" s="1558"/>
      <c r="D8" s="1558"/>
      <c r="E8" s="1533"/>
      <c r="F8" s="1554"/>
    </row>
    <row r="9" spans="1:6" ht="13.5" thickBot="1">
      <c r="A9" s="402"/>
      <c r="B9" s="403"/>
      <c r="C9" s="1552"/>
      <c r="D9" s="1552"/>
      <c r="E9" s="1534"/>
      <c r="F9" s="1555"/>
    </row>
    <row r="10" spans="1:6" ht="13.5" thickBot="1">
      <c r="A10" s="404" t="s">
        <v>171</v>
      </c>
      <c r="B10" s="403" t="s">
        <v>172</v>
      </c>
      <c r="C10" s="405" t="s">
        <v>173</v>
      </c>
      <c r="D10" s="405" t="s">
        <v>174</v>
      </c>
      <c r="E10" s="405" t="s">
        <v>175</v>
      </c>
      <c r="F10" s="405" t="s">
        <v>46</v>
      </c>
    </row>
    <row r="11" spans="1:6" ht="15" customHeight="1">
      <c r="A11" s="406">
        <v>3030</v>
      </c>
      <c r="B11" s="407" t="s">
        <v>80</v>
      </c>
      <c r="C11" s="408"/>
      <c r="D11" s="408"/>
      <c r="E11" s="408"/>
      <c r="F11" s="409"/>
    </row>
    <row r="12" spans="1:6" ht="15" customHeight="1">
      <c r="A12" s="406"/>
      <c r="B12" s="315" t="s">
        <v>200</v>
      </c>
      <c r="C12" s="408"/>
      <c r="D12" s="408"/>
      <c r="E12" s="408"/>
      <c r="F12" s="400"/>
    </row>
    <row r="13" spans="1:6" ht="15" customHeight="1" thickBot="1">
      <c r="A13" s="406"/>
      <c r="B13" s="316" t="s">
        <v>500</v>
      </c>
      <c r="C13" s="619"/>
      <c r="D13" s="619"/>
      <c r="E13" s="619"/>
      <c r="F13" s="573"/>
    </row>
    <row r="14" spans="1:6" ht="15" customHeight="1" thickBot="1">
      <c r="A14" s="410"/>
      <c r="B14" s="317" t="s">
        <v>466</v>
      </c>
      <c r="C14" s="622"/>
      <c r="D14" s="622"/>
      <c r="E14" s="622"/>
      <c r="F14" s="573"/>
    </row>
    <row r="15" spans="1:6" ht="15" customHeight="1">
      <c r="A15" s="406"/>
      <c r="B15" s="616" t="s">
        <v>18</v>
      </c>
      <c r="C15" s="623"/>
      <c r="D15" s="623"/>
      <c r="E15" s="623"/>
      <c r="F15" s="574"/>
    </row>
    <row r="16" spans="1:6" ht="15" customHeight="1" thickBot="1">
      <c r="A16" s="411"/>
      <c r="B16" s="618" t="s">
        <v>19</v>
      </c>
      <c r="C16" s="619">
        <v>20000</v>
      </c>
      <c r="D16" s="1057">
        <v>17971</v>
      </c>
      <c r="E16" s="1057">
        <v>17971</v>
      </c>
      <c r="F16" s="633">
        <f>SUM(E16/D16)</f>
        <v>1</v>
      </c>
    </row>
    <row r="17" spans="1:6" ht="15" customHeight="1" thickBot="1">
      <c r="A17" s="411"/>
      <c r="B17" s="617" t="s">
        <v>20</v>
      </c>
      <c r="C17" s="622">
        <f>SUM(C16)</f>
        <v>20000</v>
      </c>
      <c r="D17" s="622">
        <f>SUM(D16)</f>
        <v>17971</v>
      </c>
      <c r="E17" s="622">
        <f>SUM(E16)</f>
        <v>17971</v>
      </c>
      <c r="F17" s="839">
        <f aca="true" t="shared" si="0" ref="F17:F48">SUM(E17/D17)</f>
        <v>1</v>
      </c>
    </row>
    <row r="18" spans="1:6" ht="15" customHeight="1">
      <c r="A18" s="406"/>
      <c r="B18" s="315" t="s">
        <v>203</v>
      </c>
      <c r="C18" s="623"/>
      <c r="D18" s="623"/>
      <c r="E18" s="623">
        <v>99</v>
      </c>
      <c r="F18" s="634"/>
    </row>
    <row r="19" spans="1:6" ht="15" customHeight="1">
      <c r="A19" s="406"/>
      <c r="B19" s="321" t="s">
        <v>204</v>
      </c>
      <c r="C19" s="621"/>
      <c r="D19" s="621"/>
      <c r="E19" s="621">
        <v>99</v>
      </c>
      <c r="F19" s="634"/>
    </row>
    <row r="20" spans="1:6" ht="15" customHeight="1">
      <c r="A20" s="406"/>
      <c r="B20" s="321" t="s">
        <v>205</v>
      </c>
      <c r="C20" s="621"/>
      <c r="D20" s="621"/>
      <c r="E20" s="621"/>
      <c r="F20" s="634"/>
    </row>
    <row r="21" spans="1:6" ht="15" customHeight="1">
      <c r="A21" s="406"/>
      <c r="B21" s="323" t="s">
        <v>206</v>
      </c>
      <c r="C21" s="621"/>
      <c r="D21" s="621"/>
      <c r="E21" s="621">
        <v>420</v>
      </c>
      <c r="F21" s="634"/>
    </row>
    <row r="22" spans="1:6" ht="15" customHeight="1">
      <c r="A22" s="406"/>
      <c r="B22" s="323" t="s">
        <v>207</v>
      </c>
      <c r="C22" s="623"/>
      <c r="D22" s="623"/>
      <c r="E22" s="623"/>
      <c r="F22" s="634"/>
    </row>
    <row r="23" spans="1:6" ht="15" customHeight="1">
      <c r="A23" s="406"/>
      <c r="B23" s="323" t="s">
        <v>208</v>
      </c>
      <c r="C23" s="621"/>
      <c r="D23" s="621"/>
      <c r="E23" s="621">
        <v>65</v>
      </c>
      <c r="F23" s="634"/>
    </row>
    <row r="24" spans="1:6" ht="15" customHeight="1">
      <c r="A24" s="406"/>
      <c r="B24" s="324" t="s">
        <v>499</v>
      </c>
      <c r="C24" s="621"/>
      <c r="D24" s="621"/>
      <c r="E24" s="621">
        <v>1</v>
      </c>
      <c r="F24" s="634"/>
    </row>
    <row r="25" spans="1:6" ht="15" customHeight="1" thickBot="1">
      <c r="A25" s="411"/>
      <c r="B25" s="325" t="s">
        <v>209</v>
      </c>
      <c r="C25" s="619"/>
      <c r="D25" s="619"/>
      <c r="E25" s="619">
        <v>200</v>
      </c>
      <c r="F25" s="633"/>
    </row>
    <row r="26" spans="1:6" ht="15" customHeight="1" thickBot="1">
      <c r="A26" s="410"/>
      <c r="B26" s="327" t="s">
        <v>364</v>
      </c>
      <c r="C26" s="622"/>
      <c r="D26" s="622"/>
      <c r="E26" s="622">
        <f>SUM(E19:E25)</f>
        <v>785</v>
      </c>
      <c r="F26" s="840"/>
    </row>
    <row r="27" spans="1:6" ht="15" customHeight="1" thickBot="1">
      <c r="A27" s="410"/>
      <c r="B27" s="330" t="s">
        <v>71</v>
      </c>
      <c r="C27" s="622">
        <f>SUM(C17+C26)</f>
        <v>20000</v>
      </c>
      <c r="D27" s="622">
        <f>SUM(D17+D26)</f>
        <v>17971</v>
      </c>
      <c r="E27" s="622">
        <f>SUM(E17+E26)</f>
        <v>18756</v>
      </c>
      <c r="F27" s="841">
        <f t="shared" si="0"/>
        <v>1.0436814868399087</v>
      </c>
    </row>
    <row r="28" spans="1:6" ht="15" customHeight="1" thickBot="1">
      <c r="A28" s="410"/>
      <c r="B28" s="332" t="s">
        <v>72</v>
      </c>
      <c r="C28" s="622"/>
      <c r="D28" s="622"/>
      <c r="E28" s="622"/>
      <c r="F28" s="840"/>
    </row>
    <row r="29" spans="1:6" ht="15" customHeight="1">
      <c r="A29" s="406"/>
      <c r="B29" s="333" t="s">
        <v>468</v>
      </c>
      <c r="C29" s="621"/>
      <c r="D29" s="621">
        <v>42001</v>
      </c>
      <c r="E29" s="621">
        <v>42001</v>
      </c>
      <c r="F29" s="634">
        <f t="shared" si="0"/>
        <v>1</v>
      </c>
    </row>
    <row r="30" spans="1:6" ht="15" customHeight="1">
      <c r="A30" s="406"/>
      <c r="B30" s="334" t="s">
        <v>484</v>
      </c>
      <c r="C30" s="621"/>
      <c r="D30" s="621">
        <v>474</v>
      </c>
      <c r="E30" s="621">
        <v>474</v>
      </c>
      <c r="F30" s="634">
        <f t="shared" si="0"/>
        <v>1</v>
      </c>
    </row>
    <row r="31" spans="1:6" ht="15" customHeight="1" thickBot="1">
      <c r="A31" s="406"/>
      <c r="B31" s="335" t="s">
        <v>505</v>
      </c>
      <c r="C31" s="619">
        <v>698998</v>
      </c>
      <c r="D31" s="619">
        <v>719379</v>
      </c>
      <c r="E31" s="619">
        <v>691865</v>
      </c>
      <c r="F31" s="633">
        <f t="shared" si="0"/>
        <v>0.9617531231798537</v>
      </c>
    </row>
    <row r="32" spans="1:6" ht="15" customHeight="1" thickBot="1">
      <c r="A32" s="410"/>
      <c r="B32" s="336" t="s">
        <v>65</v>
      </c>
      <c r="C32" s="620">
        <f>SUM(C29:C31)</f>
        <v>698998</v>
      </c>
      <c r="D32" s="620">
        <f>SUM(D29:D31)</f>
        <v>761854</v>
      </c>
      <c r="E32" s="620">
        <f>SUM(E29:E31)</f>
        <v>734340</v>
      </c>
      <c r="F32" s="841">
        <f t="shared" si="0"/>
        <v>0.9638854688693634</v>
      </c>
    </row>
    <row r="33" spans="1:6" ht="15" customHeight="1" thickBot="1">
      <c r="A33" s="406"/>
      <c r="B33" s="790" t="s">
        <v>468</v>
      </c>
      <c r="C33" s="621"/>
      <c r="D33" s="621">
        <v>14500</v>
      </c>
      <c r="E33" s="621">
        <v>14500</v>
      </c>
      <c r="F33" s="840">
        <f t="shared" si="0"/>
        <v>1</v>
      </c>
    </row>
    <row r="34" spans="1:6" ht="15" customHeight="1" thickBot="1">
      <c r="A34" s="410"/>
      <c r="B34" s="336" t="s">
        <v>67</v>
      </c>
      <c r="C34" s="620"/>
      <c r="D34" s="620">
        <f>SUM(D33)</f>
        <v>14500</v>
      </c>
      <c r="E34" s="620">
        <f>SUM(E33)</f>
        <v>14500</v>
      </c>
      <c r="F34" s="841">
        <f t="shared" si="0"/>
        <v>1</v>
      </c>
    </row>
    <row r="35" spans="1:6" ht="15" customHeight="1" thickBot="1">
      <c r="A35" s="410"/>
      <c r="B35" s="338" t="s">
        <v>79</v>
      </c>
      <c r="C35" s="620">
        <f>SUM(C34+C32+C27+C28)</f>
        <v>718998</v>
      </c>
      <c r="D35" s="620">
        <f>SUM(D34+D32+D27+D28)</f>
        <v>794325</v>
      </c>
      <c r="E35" s="620">
        <f>SUM(E34+E32+E27+E28)</f>
        <v>767596</v>
      </c>
      <c r="F35" s="841">
        <f t="shared" si="0"/>
        <v>0.9663500456362321</v>
      </c>
    </row>
    <row r="36" spans="1:6" ht="15" customHeight="1">
      <c r="A36" s="406"/>
      <c r="B36" s="339" t="s">
        <v>342</v>
      </c>
      <c r="C36" s="621">
        <v>394562</v>
      </c>
      <c r="D36" s="621">
        <v>402246</v>
      </c>
      <c r="E36" s="621">
        <v>374742</v>
      </c>
      <c r="F36" s="634">
        <f t="shared" si="0"/>
        <v>0.9316239316239316</v>
      </c>
    </row>
    <row r="37" spans="1:6" ht="15" customHeight="1">
      <c r="A37" s="406"/>
      <c r="B37" s="339" t="s">
        <v>343</v>
      </c>
      <c r="C37" s="621">
        <v>79961</v>
      </c>
      <c r="D37" s="621">
        <v>84346</v>
      </c>
      <c r="E37" s="621">
        <v>75867</v>
      </c>
      <c r="F37" s="634">
        <f t="shared" si="0"/>
        <v>0.8994735968510659</v>
      </c>
    </row>
    <row r="38" spans="1:6" ht="15" customHeight="1">
      <c r="A38" s="406"/>
      <c r="B38" s="339" t="s">
        <v>344</v>
      </c>
      <c r="C38" s="621">
        <v>231475</v>
      </c>
      <c r="D38" s="621">
        <v>287634</v>
      </c>
      <c r="E38" s="621">
        <v>231150</v>
      </c>
      <c r="F38" s="634">
        <f t="shared" si="0"/>
        <v>0.8036254406641774</v>
      </c>
    </row>
    <row r="39" spans="1:6" ht="15" customHeight="1">
      <c r="A39" s="406"/>
      <c r="B39" s="340" t="s">
        <v>346</v>
      </c>
      <c r="C39" s="623"/>
      <c r="D39" s="623"/>
      <c r="E39" s="623"/>
      <c r="F39" s="634"/>
    </row>
    <row r="40" spans="1:6" ht="15" customHeight="1" thickBot="1">
      <c r="A40" s="595"/>
      <c r="B40" s="341" t="s">
        <v>345</v>
      </c>
      <c r="C40" s="619"/>
      <c r="D40" s="619">
        <v>79</v>
      </c>
      <c r="E40" s="619">
        <v>79</v>
      </c>
      <c r="F40" s="633">
        <f t="shared" si="0"/>
        <v>1</v>
      </c>
    </row>
    <row r="41" spans="1:6" ht="15" customHeight="1">
      <c r="A41" s="593"/>
      <c r="B41" s="597" t="s">
        <v>64</v>
      </c>
      <c r="C41" s="623">
        <f>SUM(C36:C40)</f>
        <v>705998</v>
      </c>
      <c r="D41" s="623">
        <f>SUM(D36:D40)</f>
        <v>774305</v>
      </c>
      <c r="E41" s="623">
        <f>SUM(E36:E40)</f>
        <v>681838</v>
      </c>
      <c r="F41" s="1009">
        <f t="shared" si="0"/>
        <v>0.880580649743964</v>
      </c>
    </row>
    <row r="42" spans="1:6" ht="15" customHeight="1">
      <c r="A42" s="596"/>
      <c r="B42" s="594" t="s">
        <v>15</v>
      </c>
      <c r="C42" s="624">
        <v>141477</v>
      </c>
      <c r="D42" s="624">
        <v>173648</v>
      </c>
      <c r="E42" s="624">
        <v>130603</v>
      </c>
      <c r="F42" s="634">
        <f t="shared" si="0"/>
        <v>0.7521134709296968</v>
      </c>
    </row>
    <row r="43" spans="1:6" ht="15" customHeight="1" thickBot="1">
      <c r="A43" s="411"/>
      <c r="B43" s="590" t="s">
        <v>422</v>
      </c>
      <c r="C43" s="625">
        <v>185362</v>
      </c>
      <c r="D43" s="625">
        <v>185924</v>
      </c>
      <c r="E43" s="625">
        <v>156149</v>
      </c>
      <c r="F43" s="633">
        <f t="shared" si="0"/>
        <v>0.8398539188055334</v>
      </c>
    </row>
    <row r="44" spans="1:6" ht="15.75" customHeight="1">
      <c r="A44" s="406"/>
      <c r="B44" s="339" t="s">
        <v>262</v>
      </c>
      <c r="C44" s="626">
        <v>13000</v>
      </c>
      <c r="D44" s="626">
        <v>20020</v>
      </c>
      <c r="E44" s="626">
        <v>16233</v>
      </c>
      <c r="F44" s="634">
        <f t="shared" si="0"/>
        <v>0.8108391608391609</v>
      </c>
    </row>
    <row r="45" spans="1:6" ht="15" customHeight="1">
      <c r="A45" s="406"/>
      <c r="B45" s="339" t="s">
        <v>263</v>
      </c>
      <c r="C45" s="623"/>
      <c r="D45" s="623"/>
      <c r="E45" s="623"/>
      <c r="F45" s="634"/>
    </row>
    <row r="46" spans="1:6" ht="15" customHeight="1" thickBot="1">
      <c r="A46" s="406"/>
      <c r="B46" s="341" t="s">
        <v>477</v>
      </c>
      <c r="C46" s="622"/>
      <c r="D46" s="622"/>
      <c r="E46" s="622"/>
      <c r="F46" s="633"/>
    </row>
    <row r="47" spans="1:6" ht="15" customHeight="1" thickBot="1">
      <c r="A47" s="410"/>
      <c r="B47" s="343" t="s">
        <v>70</v>
      </c>
      <c r="C47" s="620">
        <f>SUM(C44:C46)</f>
        <v>13000</v>
      </c>
      <c r="D47" s="620">
        <f>SUM(D44:D46)</f>
        <v>20020</v>
      </c>
      <c r="E47" s="620">
        <f>SUM(E44:E46)</f>
        <v>16233</v>
      </c>
      <c r="F47" s="841">
        <f t="shared" si="0"/>
        <v>0.8108391608391609</v>
      </c>
    </row>
    <row r="48" spans="1:6" ht="15" customHeight="1" thickBot="1">
      <c r="A48" s="411"/>
      <c r="B48" s="344" t="s">
        <v>116</v>
      </c>
      <c r="C48" s="620">
        <f>SUM(C47,C41)</f>
        <v>718998</v>
      </c>
      <c r="D48" s="620">
        <f>SUM(D47,D41)</f>
        <v>794325</v>
      </c>
      <c r="E48" s="620">
        <f>SUM(E47,E41)</f>
        <v>698071</v>
      </c>
      <c r="F48" s="839">
        <f t="shared" si="0"/>
        <v>0.8788228999464954</v>
      </c>
    </row>
    <row r="51" ht="16.5" customHeight="1">
      <c r="B51" s="576"/>
    </row>
    <row r="52" ht="15" customHeight="1">
      <c r="B52" s="576"/>
    </row>
  </sheetData>
  <sheetProtection/>
  <mergeCells count="6">
    <mergeCell ref="F7:F9"/>
    <mergeCell ref="A3:F3"/>
    <mergeCell ref="A2:F2"/>
    <mergeCell ref="C7:C9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7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12"/>
  <sheetViews>
    <sheetView showZeros="0" zoomScaleSheetLayoutView="100" zoomScalePageLayoutView="0" workbookViewId="0" topLeftCell="A209">
      <selection activeCell="H804" sqref="H804"/>
    </sheetView>
  </sheetViews>
  <sheetFormatPr defaultColWidth="9.00390625" defaultRowHeight="12.75"/>
  <cols>
    <col min="1" max="1" width="6.125" style="413" customWidth="1"/>
    <col min="2" max="2" width="50.875" style="350" customWidth="1"/>
    <col min="3" max="5" width="14.625" style="506" customWidth="1"/>
    <col min="6" max="6" width="9.375" style="506" customWidth="1"/>
    <col min="7" max="7" width="39.875" style="506" customWidth="1"/>
    <col min="8" max="16384" width="9.125" style="350" customWidth="1"/>
  </cols>
  <sheetData>
    <row r="1" spans="1:7" ht="12.75">
      <c r="A1" s="1559" t="s">
        <v>333</v>
      </c>
      <c r="B1" s="1560"/>
      <c r="C1" s="1560"/>
      <c r="D1" s="1560"/>
      <c r="E1" s="1560"/>
      <c r="F1" s="1560"/>
      <c r="G1" s="1560"/>
    </row>
    <row r="2" spans="1:7" ht="12.75">
      <c r="A2" s="1561" t="s">
        <v>873</v>
      </c>
      <c r="B2" s="1562"/>
      <c r="C2" s="1562"/>
      <c r="D2" s="1562"/>
      <c r="E2" s="1562"/>
      <c r="F2" s="1562"/>
      <c r="G2" s="1562"/>
    </row>
    <row r="3" spans="1:7" ht="12.75">
      <c r="A3" s="412"/>
      <c r="B3" s="412"/>
      <c r="C3" s="412"/>
      <c r="D3" s="412"/>
      <c r="E3" s="412"/>
      <c r="F3" s="412"/>
      <c r="G3" s="412"/>
    </row>
    <row r="4" spans="3:7" ht="12">
      <c r="C4" s="414"/>
      <c r="D4" s="414"/>
      <c r="E4" s="414"/>
      <c r="F4" s="414"/>
      <c r="G4" s="415" t="s">
        <v>190</v>
      </c>
    </row>
    <row r="5" spans="1:7" s="357" customFormat="1" ht="12" customHeight="1">
      <c r="A5" s="355"/>
      <c r="B5" s="356"/>
      <c r="C5" s="1509" t="s">
        <v>901</v>
      </c>
      <c r="D5" s="1509" t="s">
        <v>931</v>
      </c>
      <c r="E5" s="1509" t="s">
        <v>1363</v>
      </c>
      <c r="F5" s="1533" t="s">
        <v>1364</v>
      </c>
      <c r="G5" s="417" t="s">
        <v>150</v>
      </c>
    </row>
    <row r="6" spans="1:7" s="357" customFormat="1" ht="12" customHeight="1">
      <c r="A6" s="358" t="s">
        <v>291</v>
      </c>
      <c r="B6" s="359" t="s">
        <v>304</v>
      </c>
      <c r="C6" s="1545"/>
      <c r="D6" s="1545"/>
      <c r="E6" s="1533"/>
      <c r="F6" s="1558"/>
      <c r="G6" s="74" t="s">
        <v>151</v>
      </c>
    </row>
    <row r="7" spans="1:7" s="357" customFormat="1" ht="12.75" customHeight="1" thickBot="1">
      <c r="A7" s="358"/>
      <c r="B7" s="361"/>
      <c r="C7" s="1552"/>
      <c r="D7" s="1552"/>
      <c r="E7" s="1534"/>
      <c r="F7" s="1563"/>
      <c r="G7" s="381"/>
    </row>
    <row r="8" spans="1:7" s="357" customFormat="1" ht="12">
      <c r="A8" s="362" t="s">
        <v>171</v>
      </c>
      <c r="B8" s="418" t="s">
        <v>172</v>
      </c>
      <c r="C8" s="364" t="s">
        <v>173</v>
      </c>
      <c r="D8" s="364" t="s">
        <v>174</v>
      </c>
      <c r="E8" s="364" t="s">
        <v>175</v>
      </c>
      <c r="F8" s="364" t="s">
        <v>46</v>
      </c>
      <c r="G8" s="364" t="s">
        <v>384</v>
      </c>
    </row>
    <row r="9" spans="1:7" s="357" customFormat="1" ht="12" customHeight="1">
      <c r="A9" s="358">
        <v>3050</v>
      </c>
      <c r="B9" s="419" t="s">
        <v>268</v>
      </c>
      <c r="C9" s="420">
        <f>SUM(C17+C25)</f>
        <v>8000</v>
      </c>
      <c r="D9" s="420">
        <f>SUM(D17+D33+D25)</f>
        <v>26258</v>
      </c>
      <c r="E9" s="420">
        <f>SUM(E17+E33+E25)</f>
        <v>6247</v>
      </c>
      <c r="F9" s="421">
        <f>SUM(E9/D9)</f>
        <v>0.2379084469495011</v>
      </c>
      <c r="G9" s="422"/>
    </row>
    <row r="10" spans="1:7" ht="12" customHeight="1">
      <c r="A10" s="423">
        <v>3052</v>
      </c>
      <c r="B10" s="424" t="s">
        <v>23</v>
      </c>
      <c r="C10" s="425"/>
      <c r="D10" s="425"/>
      <c r="E10" s="425"/>
      <c r="F10" s="421"/>
      <c r="G10" s="426"/>
    </row>
    <row r="11" spans="1:7" ht="12" customHeight="1">
      <c r="A11" s="427"/>
      <c r="B11" s="428" t="s">
        <v>119</v>
      </c>
      <c r="C11" s="442"/>
      <c r="D11" s="442"/>
      <c r="E11" s="442"/>
      <c r="F11" s="421"/>
      <c r="G11" s="737"/>
    </row>
    <row r="12" spans="1:7" ht="12" customHeight="1">
      <c r="A12" s="427"/>
      <c r="B12" s="430" t="s">
        <v>312</v>
      </c>
      <c r="C12" s="442"/>
      <c r="D12" s="442"/>
      <c r="E12" s="442"/>
      <c r="F12" s="421"/>
      <c r="G12" s="737"/>
    </row>
    <row r="13" spans="1:7" ht="12" customHeight="1">
      <c r="A13" s="427"/>
      <c r="B13" s="431" t="s">
        <v>297</v>
      </c>
      <c r="C13" s="442">
        <v>5000</v>
      </c>
      <c r="D13" s="442">
        <v>8258</v>
      </c>
      <c r="E13" s="442">
        <v>3258</v>
      </c>
      <c r="F13" s="743">
        <f>SUM(E13/D13)</f>
        <v>0.39452651973843544</v>
      </c>
      <c r="G13" s="737"/>
    </row>
    <row r="14" spans="1:7" ht="12" customHeight="1">
      <c r="A14" s="427"/>
      <c r="B14" s="432" t="s">
        <v>124</v>
      </c>
      <c r="C14" s="442"/>
      <c r="D14" s="442"/>
      <c r="E14" s="442"/>
      <c r="F14" s="421"/>
      <c r="G14" s="429"/>
    </row>
    <row r="15" spans="1:7" ht="12" customHeight="1">
      <c r="A15" s="427"/>
      <c r="B15" s="432" t="s">
        <v>306</v>
      </c>
      <c r="C15" s="425"/>
      <c r="D15" s="425"/>
      <c r="E15" s="425"/>
      <c r="F15" s="421"/>
      <c r="G15" s="429"/>
    </row>
    <row r="16" spans="1:7" ht="12" customHeight="1" thickBot="1">
      <c r="A16" s="427"/>
      <c r="B16" s="433" t="s">
        <v>92</v>
      </c>
      <c r="C16" s="434"/>
      <c r="D16" s="434"/>
      <c r="E16" s="434"/>
      <c r="F16" s="1036"/>
      <c r="G16" s="435"/>
    </row>
    <row r="17" spans="1:7" ht="13.5" customHeight="1" thickBot="1">
      <c r="A17" s="436"/>
      <c r="B17" s="437" t="s">
        <v>141</v>
      </c>
      <c r="C17" s="756">
        <f>SUM(C11:C14)</f>
        <v>5000</v>
      </c>
      <c r="D17" s="756">
        <f>SUM(D11:D14)</f>
        <v>8258</v>
      </c>
      <c r="E17" s="756">
        <f>SUM(E11:E14)</f>
        <v>3258</v>
      </c>
      <c r="F17" s="1039">
        <f>SUM(E17/D17)</f>
        <v>0.39452651973843544</v>
      </c>
      <c r="G17" s="438"/>
    </row>
    <row r="18" spans="1:7" ht="13.5" customHeight="1">
      <c r="A18" s="423">
        <v>3054</v>
      </c>
      <c r="B18" s="1015" t="s">
        <v>248</v>
      </c>
      <c r="C18" s="425"/>
      <c r="D18" s="425"/>
      <c r="E18" s="425"/>
      <c r="F18" s="421"/>
      <c r="G18" s="426"/>
    </row>
    <row r="19" spans="1:7" ht="12" customHeight="1">
      <c r="A19" s="427"/>
      <c r="B19" s="428" t="s">
        <v>119</v>
      </c>
      <c r="C19" s="442"/>
      <c r="D19" s="442"/>
      <c r="E19" s="442"/>
      <c r="F19" s="421"/>
      <c r="G19" s="737"/>
    </row>
    <row r="20" spans="1:7" ht="12" customHeight="1">
      <c r="A20" s="427"/>
      <c r="B20" s="430" t="s">
        <v>312</v>
      </c>
      <c r="C20" s="442"/>
      <c r="D20" s="442"/>
      <c r="E20" s="442"/>
      <c r="F20" s="421"/>
      <c r="G20" s="737"/>
    </row>
    <row r="21" spans="1:7" ht="12" customHeight="1">
      <c r="A21" s="427"/>
      <c r="B21" s="431" t="s">
        <v>297</v>
      </c>
      <c r="C21" s="1004">
        <v>3000</v>
      </c>
      <c r="D21" s="442">
        <v>3000</v>
      </c>
      <c r="E21" s="442">
        <v>2989</v>
      </c>
      <c r="F21" s="743">
        <f>SUM(E21/D21)</f>
        <v>0.9963333333333333</v>
      </c>
      <c r="G21" s="737"/>
    </row>
    <row r="22" spans="1:7" ht="12" customHeight="1">
      <c r="A22" s="427"/>
      <c r="B22" s="432" t="s">
        <v>124</v>
      </c>
      <c r="C22" s="442"/>
      <c r="D22" s="442"/>
      <c r="E22" s="442"/>
      <c r="F22" s="421"/>
      <c r="G22" s="429"/>
    </row>
    <row r="23" spans="1:7" ht="12" customHeight="1">
      <c r="A23" s="427"/>
      <c r="B23" s="432" t="s">
        <v>306</v>
      </c>
      <c r="C23" s="425"/>
      <c r="D23" s="425"/>
      <c r="E23" s="425"/>
      <c r="F23" s="421"/>
      <c r="G23" s="429"/>
    </row>
    <row r="24" spans="1:7" ht="12" customHeight="1" thickBot="1">
      <c r="A24" s="427"/>
      <c r="B24" s="433" t="s">
        <v>92</v>
      </c>
      <c r="C24" s="434"/>
      <c r="D24" s="434"/>
      <c r="E24" s="434"/>
      <c r="F24" s="1036"/>
      <c r="G24" s="435"/>
    </row>
    <row r="25" spans="1:7" ht="12" customHeight="1" thickBot="1">
      <c r="A25" s="436"/>
      <c r="B25" s="437" t="s">
        <v>141</v>
      </c>
      <c r="C25" s="756">
        <f>SUM(C21:C24)</f>
        <v>3000</v>
      </c>
      <c r="D25" s="1076">
        <f>SUM(D21:D24)</f>
        <v>3000</v>
      </c>
      <c r="E25" s="1076">
        <f>SUM(E21:E24)</f>
        <v>2989</v>
      </c>
      <c r="F25" s="1039">
        <f>SUM(E25/D25)</f>
        <v>0.9963333333333333</v>
      </c>
      <c r="G25" s="438"/>
    </row>
    <row r="26" spans="1:7" ht="12" customHeight="1">
      <c r="A26" s="423">
        <v>3055</v>
      </c>
      <c r="B26" s="1015" t="s">
        <v>907</v>
      </c>
      <c r="C26" s="425"/>
      <c r="D26" s="425"/>
      <c r="E26" s="425"/>
      <c r="F26" s="421"/>
      <c r="G26" s="426"/>
    </row>
    <row r="27" spans="1:7" ht="12" customHeight="1">
      <c r="A27" s="427"/>
      <c r="B27" s="428" t="s">
        <v>119</v>
      </c>
      <c r="C27" s="442"/>
      <c r="D27" s="442"/>
      <c r="E27" s="442"/>
      <c r="F27" s="421"/>
      <c r="G27" s="737"/>
    </row>
    <row r="28" spans="1:7" ht="12" customHeight="1">
      <c r="A28" s="427"/>
      <c r="B28" s="430" t="s">
        <v>312</v>
      </c>
      <c r="C28" s="442"/>
      <c r="D28" s="442"/>
      <c r="E28" s="442"/>
      <c r="F28" s="421"/>
      <c r="G28" s="737"/>
    </row>
    <row r="29" spans="1:7" ht="12" customHeight="1">
      <c r="A29" s="427"/>
      <c r="B29" s="431" t="s">
        <v>297</v>
      </c>
      <c r="C29" s="1004">
        <v>0</v>
      </c>
      <c r="D29" s="442">
        <v>15000</v>
      </c>
      <c r="E29" s="442"/>
      <c r="F29" s="421">
        <f>SUM(E29/D29)</f>
        <v>0</v>
      </c>
      <c r="G29" s="737"/>
    </row>
    <row r="30" spans="1:7" ht="12" customHeight="1">
      <c r="A30" s="427"/>
      <c r="B30" s="432" t="s">
        <v>124</v>
      </c>
      <c r="C30" s="442"/>
      <c r="D30" s="442"/>
      <c r="E30" s="442"/>
      <c r="F30" s="421"/>
      <c r="G30" s="429"/>
    </row>
    <row r="31" spans="1:7" ht="12" customHeight="1">
      <c r="A31" s="427"/>
      <c r="B31" s="432" t="s">
        <v>306</v>
      </c>
      <c r="C31" s="425"/>
      <c r="D31" s="425"/>
      <c r="E31" s="425"/>
      <c r="F31" s="421"/>
      <c r="G31" s="429"/>
    </row>
    <row r="32" spans="1:7" ht="12" customHeight="1" thickBot="1">
      <c r="A32" s="427"/>
      <c r="B32" s="433" t="s">
        <v>92</v>
      </c>
      <c r="C32" s="434"/>
      <c r="D32" s="434"/>
      <c r="E32" s="434"/>
      <c r="F32" s="1036"/>
      <c r="G32" s="435"/>
    </row>
    <row r="33" spans="1:7" ht="13.5" customHeight="1" thickBot="1">
      <c r="A33" s="436"/>
      <c r="B33" s="437" t="s">
        <v>141</v>
      </c>
      <c r="C33" s="756">
        <f>SUM(C29:C32)</f>
        <v>0</v>
      </c>
      <c r="D33" s="1076">
        <f>SUM(D29:D32)</f>
        <v>15000</v>
      </c>
      <c r="E33" s="1076">
        <f>SUM(E29:E32)</f>
        <v>0</v>
      </c>
      <c r="F33" s="1039">
        <f>SUM(E33/D33)</f>
        <v>0</v>
      </c>
      <c r="G33" s="438"/>
    </row>
    <row r="34" spans="1:7" ht="12">
      <c r="A34" s="423">
        <v>3060</v>
      </c>
      <c r="B34" s="439" t="s">
        <v>90</v>
      </c>
      <c r="C34" s="757">
        <f>SUM(C42+C50)</f>
        <v>8500</v>
      </c>
      <c r="D34" s="760">
        <f>SUM(D42+D50)</f>
        <v>10944</v>
      </c>
      <c r="E34" s="760">
        <f>SUM(E42+E50)</f>
        <v>2472</v>
      </c>
      <c r="F34" s="421">
        <f>SUM(E34/D34)</f>
        <v>0.22587719298245615</v>
      </c>
      <c r="G34" s="426"/>
    </row>
    <row r="35" spans="1:7" ht="12" customHeight="1">
      <c r="A35" s="423">
        <v>3061</v>
      </c>
      <c r="B35" s="440" t="s">
        <v>125</v>
      </c>
      <c r="C35" s="425"/>
      <c r="D35" s="425"/>
      <c r="E35" s="425"/>
      <c r="F35" s="421"/>
      <c r="G35" s="739"/>
    </row>
    <row r="36" spans="1:7" ht="12" customHeight="1">
      <c r="A36" s="427"/>
      <c r="B36" s="428" t="s">
        <v>119</v>
      </c>
      <c r="C36" s="442"/>
      <c r="D36" s="442"/>
      <c r="E36" s="442"/>
      <c r="F36" s="421"/>
      <c r="G36" s="441"/>
    </row>
    <row r="37" spans="1:7" ht="12" customHeight="1">
      <c r="A37" s="427"/>
      <c r="B37" s="430" t="s">
        <v>312</v>
      </c>
      <c r="C37" s="442"/>
      <c r="D37" s="442"/>
      <c r="E37" s="442"/>
      <c r="F37" s="421"/>
      <c r="G37" s="441"/>
    </row>
    <row r="38" spans="1:7" ht="12" customHeight="1">
      <c r="A38" s="443"/>
      <c r="B38" s="431" t="s">
        <v>297</v>
      </c>
      <c r="C38" s="442">
        <v>2500</v>
      </c>
      <c r="D38" s="442">
        <v>3206</v>
      </c>
      <c r="E38" s="442">
        <v>1036</v>
      </c>
      <c r="F38" s="743">
        <f>SUM(E38/D38)</f>
        <v>0.3231441048034934</v>
      </c>
      <c r="G38" s="441"/>
    </row>
    <row r="39" spans="1:7" ht="12" customHeight="1">
      <c r="A39" s="443"/>
      <c r="B39" s="432" t="s">
        <v>124</v>
      </c>
      <c r="C39" s="442"/>
      <c r="D39" s="442"/>
      <c r="E39" s="442"/>
      <c r="F39" s="421"/>
      <c r="G39" s="441"/>
    </row>
    <row r="40" spans="1:7" ht="12">
      <c r="A40" s="443"/>
      <c r="B40" s="432" t="s">
        <v>306</v>
      </c>
      <c r="C40" s="442"/>
      <c r="D40" s="442"/>
      <c r="E40" s="442"/>
      <c r="F40" s="421"/>
      <c r="G40" s="441"/>
    </row>
    <row r="41" spans="1:7" ht="12.75" thickBot="1">
      <c r="A41" s="443" t="s">
        <v>292</v>
      </c>
      <c r="B41" s="433" t="s">
        <v>92</v>
      </c>
      <c r="C41" s="758"/>
      <c r="D41" s="758"/>
      <c r="E41" s="758"/>
      <c r="F41" s="1036"/>
      <c r="G41" s="444"/>
    </row>
    <row r="42" spans="1:7" ht="12.75" thickBot="1">
      <c r="A42" s="445"/>
      <c r="B42" s="437" t="s">
        <v>141</v>
      </c>
      <c r="C42" s="759">
        <f>SUM(C36:C41)</f>
        <v>2500</v>
      </c>
      <c r="D42" s="759">
        <f>SUM(D36:D41)</f>
        <v>3206</v>
      </c>
      <c r="E42" s="759">
        <f>SUM(E36:E41)</f>
        <v>1036</v>
      </c>
      <c r="F42" s="1039">
        <f>SUM(E42/D42)</f>
        <v>0.3231441048034934</v>
      </c>
      <c r="G42" s="446"/>
    </row>
    <row r="43" spans="1:7" ht="12">
      <c r="A43" s="447">
        <v>3071</v>
      </c>
      <c r="B43" s="424" t="s">
        <v>144</v>
      </c>
      <c r="C43" s="760"/>
      <c r="D43" s="760"/>
      <c r="E43" s="760"/>
      <c r="F43" s="421"/>
      <c r="G43" s="639" t="s">
        <v>166</v>
      </c>
    </row>
    <row r="44" spans="1:7" ht="12" customHeight="1">
      <c r="A44" s="443"/>
      <c r="B44" s="428" t="s">
        <v>119</v>
      </c>
      <c r="C44" s="761"/>
      <c r="D44" s="761"/>
      <c r="E44" s="761"/>
      <c r="F44" s="421"/>
      <c r="G44" s="640" t="s">
        <v>167</v>
      </c>
    </row>
    <row r="45" spans="1:7" ht="12" customHeight="1">
      <c r="A45" s="427"/>
      <c r="B45" s="430" t="s">
        <v>312</v>
      </c>
      <c r="C45" s="761"/>
      <c r="D45" s="761"/>
      <c r="E45" s="761"/>
      <c r="F45" s="421"/>
      <c r="G45" s="429"/>
    </row>
    <row r="46" spans="1:7" ht="12" customHeight="1">
      <c r="A46" s="427"/>
      <c r="B46" s="431" t="s">
        <v>297</v>
      </c>
      <c r="C46" s="761">
        <v>6000</v>
      </c>
      <c r="D46" s="761">
        <v>7738</v>
      </c>
      <c r="E46" s="761">
        <v>1436</v>
      </c>
      <c r="F46" s="743">
        <f>SUM(E46/D46)</f>
        <v>0.18557766864822953</v>
      </c>
      <c r="G46" s="641"/>
    </row>
    <row r="47" spans="1:7" ht="12" customHeight="1">
      <c r="A47" s="427"/>
      <c r="B47" s="432" t="s">
        <v>124</v>
      </c>
      <c r="C47" s="761"/>
      <c r="D47" s="761"/>
      <c r="E47" s="761"/>
      <c r="F47" s="421"/>
      <c r="G47" s="641"/>
    </row>
    <row r="48" spans="1:7" ht="12" customHeight="1">
      <c r="A48" s="427"/>
      <c r="B48" s="432" t="s">
        <v>306</v>
      </c>
      <c r="C48" s="761"/>
      <c r="D48" s="761"/>
      <c r="E48" s="761"/>
      <c r="F48" s="421"/>
      <c r="G48" s="737"/>
    </row>
    <row r="49" spans="1:7" ht="12" customHeight="1" thickBot="1">
      <c r="A49" s="427"/>
      <c r="B49" s="433" t="s">
        <v>92</v>
      </c>
      <c r="C49" s="762"/>
      <c r="D49" s="762"/>
      <c r="E49" s="762"/>
      <c r="F49" s="1036"/>
      <c r="G49" s="486"/>
    </row>
    <row r="50" spans="1:7" ht="12" customHeight="1" thickBot="1">
      <c r="A50" s="452"/>
      <c r="B50" s="437" t="s">
        <v>141</v>
      </c>
      <c r="C50" s="763">
        <f>SUM(C46:C49)</f>
        <v>6000</v>
      </c>
      <c r="D50" s="763">
        <f>SUM(D46:D49)</f>
        <v>7738</v>
      </c>
      <c r="E50" s="763">
        <f>SUM(E46:E49)</f>
        <v>1436</v>
      </c>
      <c r="F50" s="1039">
        <f>SUM(E50/D50)</f>
        <v>0.18557766864822953</v>
      </c>
      <c r="G50" s="642"/>
    </row>
    <row r="51" spans="1:7" ht="12" customHeight="1">
      <c r="A51" s="447">
        <v>3080</v>
      </c>
      <c r="B51" s="454" t="s">
        <v>93</v>
      </c>
      <c r="C51" s="760">
        <f>SUM(C59)</f>
        <v>20000</v>
      </c>
      <c r="D51" s="760">
        <f>SUM(D59)</f>
        <v>21311</v>
      </c>
      <c r="E51" s="760">
        <f>SUM(E59)</f>
        <v>11009</v>
      </c>
      <c r="F51" s="421">
        <f>SUM(E51/D51)</f>
        <v>0.5165876777251185</v>
      </c>
      <c r="G51" s="639"/>
    </row>
    <row r="52" spans="1:7" ht="12" customHeight="1">
      <c r="A52" s="447">
        <v>3081</v>
      </c>
      <c r="B52" s="440" t="s">
        <v>148</v>
      </c>
      <c r="C52" s="760"/>
      <c r="D52" s="760"/>
      <c r="E52" s="760"/>
      <c r="F52" s="421"/>
      <c r="G52" s="740"/>
    </row>
    <row r="53" spans="1:7" ht="12" customHeight="1">
      <c r="A53" s="443"/>
      <c r="B53" s="428" t="s">
        <v>119</v>
      </c>
      <c r="C53" s="761"/>
      <c r="D53" s="761"/>
      <c r="E53" s="761"/>
      <c r="F53" s="421"/>
      <c r="G53" s="737"/>
    </row>
    <row r="54" spans="1:7" ht="12" customHeight="1">
      <c r="A54" s="443"/>
      <c r="B54" s="430" t="s">
        <v>312</v>
      </c>
      <c r="C54" s="761"/>
      <c r="D54" s="761"/>
      <c r="E54" s="761"/>
      <c r="F54" s="421"/>
      <c r="G54" s="738"/>
    </row>
    <row r="55" spans="1:7" ht="12" customHeight="1">
      <c r="A55" s="443"/>
      <c r="B55" s="431" t="s">
        <v>297</v>
      </c>
      <c r="C55" s="761">
        <v>15000</v>
      </c>
      <c r="D55" s="761">
        <v>8311</v>
      </c>
      <c r="E55" s="761">
        <v>3788</v>
      </c>
      <c r="F55" s="743">
        <f>SUM(E55/D55)</f>
        <v>0.4557814944050054</v>
      </c>
      <c r="G55" s="737"/>
    </row>
    <row r="56" spans="1:7" ht="12" customHeight="1">
      <c r="A56" s="443"/>
      <c r="B56" s="431" t="s">
        <v>91</v>
      </c>
      <c r="C56" s="761">
        <v>5000</v>
      </c>
      <c r="D56" s="761">
        <v>13000</v>
      </c>
      <c r="E56" s="761">
        <v>7221</v>
      </c>
      <c r="F56" s="743">
        <f>SUM(E56/D56)</f>
        <v>0.5554615384615385</v>
      </c>
      <c r="G56" s="738"/>
    </row>
    <row r="57" spans="1:7" ht="12" customHeight="1">
      <c r="A57" s="443"/>
      <c r="B57" s="432" t="s">
        <v>306</v>
      </c>
      <c r="C57" s="761"/>
      <c r="D57" s="761"/>
      <c r="E57" s="761"/>
      <c r="F57" s="421"/>
      <c r="G57" s="640"/>
    </row>
    <row r="58" spans="1:7" ht="12" customHeight="1" thickBot="1">
      <c r="A58" s="427"/>
      <c r="B58" s="433" t="s">
        <v>92</v>
      </c>
      <c r="C58" s="762"/>
      <c r="D58" s="762"/>
      <c r="E58" s="762"/>
      <c r="F58" s="1036"/>
      <c r="G58" s="486"/>
    </row>
    <row r="59" spans="1:7" ht="12" customHeight="1" thickBot="1">
      <c r="A59" s="452"/>
      <c r="B59" s="437" t="s">
        <v>141</v>
      </c>
      <c r="C59" s="759">
        <f>SUM(C53:C58)</f>
        <v>20000</v>
      </c>
      <c r="D59" s="759">
        <f>SUM(D53:D58)</f>
        <v>21311</v>
      </c>
      <c r="E59" s="759">
        <f>SUM(E53:E58)</f>
        <v>11009</v>
      </c>
      <c r="F59" s="1039">
        <f>SUM(E59/D59)</f>
        <v>0.5165876777251185</v>
      </c>
      <c r="G59" s="453"/>
    </row>
    <row r="60" spans="1:7" ht="12" customHeight="1" thickBot="1">
      <c r="A60" s="456">
        <v>3130</v>
      </c>
      <c r="B60" s="457" t="s">
        <v>381</v>
      </c>
      <c r="C60" s="759">
        <f>SUM(C61+C95)</f>
        <v>1539000</v>
      </c>
      <c r="D60" s="759">
        <f>SUM(D61+D95)</f>
        <v>1608554</v>
      </c>
      <c r="E60" s="759">
        <f>SUM(E61+E95)</f>
        <v>984214</v>
      </c>
      <c r="F60" s="1039">
        <f>SUM(E60/D60)</f>
        <v>0.6118625796833678</v>
      </c>
      <c r="G60" s="453"/>
    </row>
    <row r="61" spans="1:7" ht="12" customHeight="1" thickBot="1">
      <c r="A61" s="447">
        <v>3110</v>
      </c>
      <c r="B61" s="457" t="s">
        <v>379</v>
      </c>
      <c r="C61" s="759">
        <f>SUM(C69+C86+C94+C77)</f>
        <v>1449000</v>
      </c>
      <c r="D61" s="759">
        <f>SUM(D69+D86+D94+D77)</f>
        <v>1513290</v>
      </c>
      <c r="E61" s="759">
        <f>SUM(E69+E86+E94+E77)</f>
        <v>956117</v>
      </c>
      <c r="F61" s="1037">
        <f>SUM(E61/D61)</f>
        <v>0.6318134660243575</v>
      </c>
      <c r="G61" s="453"/>
    </row>
    <row r="62" spans="1:7" ht="12" customHeight="1">
      <c r="A62" s="458">
        <v>3111</v>
      </c>
      <c r="B62" s="459" t="s">
        <v>165</v>
      </c>
      <c r="C62" s="425"/>
      <c r="D62" s="425"/>
      <c r="E62" s="425"/>
      <c r="F62" s="421"/>
      <c r="G62" s="364" t="s">
        <v>168</v>
      </c>
    </row>
    <row r="63" spans="1:7" ht="12" customHeight="1">
      <c r="A63" s="427"/>
      <c r="B63" s="428" t="s">
        <v>119</v>
      </c>
      <c r="C63" s="442"/>
      <c r="D63" s="442"/>
      <c r="E63" s="442"/>
      <c r="F63" s="421"/>
      <c r="G63" s="449"/>
    </row>
    <row r="64" spans="1:7" ht="12" customHeight="1">
      <c r="A64" s="427"/>
      <c r="B64" s="430" t="s">
        <v>312</v>
      </c>
      <c r="C64" s="442"/>
      <c r="D64" s="442"/>
      <c r="E64" s="442"/>
      <c r="F64" s="421"/>
      <c r="G64" s="449"/>
    </row>
    <row r="65" spans="1:7" ht="12" customHeight="1">
      <c r="A65" s="427"/>
      <c r="B65" s="431" t="s">
        <v>297</v>
      </c>
      <c r="C65" s="442"/>
      <c r="D65" s="442"/>
      <c r="E65" s="442"/>
      <c r="F65" s="421"/>
      <c r="G65" s="449"/>
    </row>
    <row r="66" spans="1:7" ht="12" customHeight="1">
      <c r="A66" s="427"/>
      <c r="B66" s="432" t="s">
        <v>124</v>
      </c>
      <c r="C66" s="442"/>
      <c r="D66" s="442"/>
      <c r="E66" s="442"/>
      <c r="F66" s="421"/>
      <c r="G66" s="577"/>
    </row>
    <row r="67" spans="1:7" ht="12" customHeight="1">
      <c r="A67" s="427"/>
      <c r="B67" s="432" t="s">
        <v>306</v>
      </c>
      <c r="C67" s="442"/>
      <c r="D67" s="442"/>
      <c r="E67" s="442"/>
      <c r="F67" s="421"/>
      <c r="G67" s="449"/>
    </row>
    <row r="68" spans="1:7" ht="12" customHeight="1" thickBot="1">
      <c r="A68" s="427"/>
      <c r="B68" s="433" t="s">
        <v>284</v>
      </c>
      <c r="C68" s="758">
        <v>1200000</v>
      </c>
      <c r="D68" s="758">
        <v>1209943</v>
      </c>
      <c r="E68" s="758">
        <v>785080</v>
      </c>
      <c r="F68" s="1038">
        <f>SUM(E68/D68)</f>
        <v>0.6488570122724789</v>
      </c>
      <c r="G68" s="449"/>
    </row>
    <row r="69" spans="1:7" ht="12" customHeight="1" thickBot="1">
      <c r="A69" s="452"/>
      <c r="B69" s="437" t="s">
        <v>141</v>
      </c>
      <c r="C69" s="759">
        <f>SUM(C63:C68)</f>
        <v>1200000</v>
      </c>
      <c r="D69" s="1076">
        <f>SUM(D63:D68)</f>
        <v>1209943</v>
      </c>
      <c r="E69" s="1076">
        <f>SUM(E63:E68)</f>
        <v>785080</v>
      </c>
      <c r="F69" s="1039">
        <f>SUM(E69/D69)</f>
        <v>0.6488570122724789</v>
      </c>
      <c r="G69" s="453"/>
    </row>
    <row r="70" spans="1:7" ht="12" customHeight="1">
      <c r="A70" s="458">
        <v>3112</v>
      </c>
      <c r="B70" s="459" t="s">
        <v>453</v>
      </c>
      <c r="C70" s="425"/>
      <c r="D70" s="425"/>
      <c r="E70" s="425"/>
      <c r="F70" s="421"/>
      <c r="G70" s="364"/>
    </row>
    <row r="71" spans="1:7" ht="12" customHeight="1">
      <c r="A71" s="427"/>
      <c r="B71" s="428" t="s">
        <v>119</v>
      </c>
      <c r="C71" s="442"/>
      <c r="D71" s="442"/>
      <c r="E71" s="442"/>
      <c r="F71" s="421"/>
      <c r="G71" s="449"/>
    </row>
    <row r="72" spans="1:7" ht="12" customHeight="1">
      <c r="A72" s="427"/>
      <c r="B72" s="430" t="s">
        <v>312</v>
      </c>
      <c r="C72" s="442"/>
      <c r="D72" s="442"/>
      <c r="E72" s="442"/>
      <c r="F72" s="421"/>
      <c r="G72" s="449"/>
    </row>
    <row r="73" spans="1:7" ht="12" customHeight="1">
      <c r="A73" s="427"/>
      <c r="B73" s="431" t="s">
        <v>297</v>
      </c>
      <c r="C73" s="442">
        <v>25000</v>
      </c>
      <c r="D73" s="442">
        <v>55856</v>
      </c>
      <c r="E73" s="442">
        <v>24681</v>
      </c>
      <c r="F73" s="743">
        <f>SUM(E73/D73)</f>
        <v>0.44186837582354627</v>
      </c>
      <c r="G73" s="449"/>
    </row>
    <row r="74" spans="1:7" ht="12" customHeight="1">
      <c r="A74" s="427"/>
      <c r="B74" s="432" t="s">
        <v>124</v>
      </c>
      <c r="C74" s="442"/>
      <c r="D74" s="442"/>
      <c r="E74" s="442"/>
      <c r="F74" s="421"/>
      <c r="G74" s="577"/>
    </row>
    <row r="75" spans="1:7" ht="12" customHeight="1">
      <c r="A75" s="427"/>
      <c r="B75" s="432" t="s">
        <v>306</v>
      </c>
      <c r="C75" s="442"/>
      <c r="D75" s="442"/>
      <c r="E75" s="442"/>
      <c r="F75" s="421"/>
      <c r="G75" s="449"/>
    </row>
    <row r="76" spans="1:7" ht="12" customHeight="1" thickBot="1">
      <c r="A76" s="427"/>
      <c r="B76" s="433" t="s">
        <v>92</v>
      </c>
      <c r="C76" s="758"/>
      <c r="D76" s="758"/>
      <c r="E76" s="758"/>
      <c r="F76" s="1036"/>
      <c r="G76" s="449"/>
    </row>
    <row r="77" spans="1:7" ht="12" customHeight="1" thickBot="1">
      <c r="A77" s="452"/>
      <c r="B77" s="437" t="s">
        <v>141</v>
      </c>
      <c r="C77" s="759">
        <f>SUM(C71:C76)</f>
        <v>25000</v>
      </c>
      <c r="D77" s="759">
        <f>SUM(D71:D76)</f>
        <v>55856</v>
      </c>
      <c r="E77" s="759">
        <f>SUM(E71:E76)</f>
        <v>24681</v>
      </c>
      <c r="F77" s="1039">
        <f>SUM(E77/D77)</f>
        <v>0.44186837582354627</v>
      </c>
      <c r="G77" s="453"/>
    </row>
    <row r="78" spans="1:7" ht="12" customHeight="1">
      <c r="A78" s="358">
        <v>3114</v>
      </c>
      <c r="B78" s="460" t="s">
        <v>127</v>
      </c>
      <c r="C78" s="366"/>
      <c r="D78" s="366"/>
      <c r="E78" s="366"/>
      <c r="F78" s="421"/>
      <c r="G78" s="461"/>
    </row>
    <row r="79" spans="1:7" ht="12" customHeight="1">
      <c r="A79" s="291"/>
      <c r="B79" s="370" t="s">
        <v>119</v>
      </c>
      <c r="C79" s="297"/>
      <c r="D79" s="297"/>
      <c r="E79" s="297"/>
      <c r="F79" s="421"/>
      <c r="G79" s="449"/>
    </row>
    <row r="80" spans="1:7" ht="12" customHeight="1">
      <c r="A80" s="291"/>
      <c r="B80" s="182" t="s">
        <v>312</v>
      </c>
      <c r="C80" s="297"/>
      <c r="D80" s="297"/>
      <c r="E80" s="297"/>
      <c r="F80" s="421"/>
      <c r="G80" s="449"/>
    </row>
    <row r="81" spans="1:7" ht="12" customHeight="1">
      <c r="A81" s="291"/>
      <c r="B81" s="371" t="s">
        <v>297</v>
      </c>
      <c r="C81" s="297">
        <v>154000</v>
      </c>
      <c r="D81" s="1056">
        <v>136383</v>
      </c>
      <c r="E81" s="1056">
        <v>64724</v>
      </c>
      <c r="F81" s="1040">
        <f>SUM(E81/D81)</f>
        <v>0.47457527697733587</v>
      </c>
      <c r="G81" s="441"/>
    </row>
    <row r="82" spans="1:7" ht="12" customHeight="1">
      <c r="A82" s="291"/>
      <c r="B82" s="298" t="s">
        <v>124</v>
      </c>
      <c r="C82" s="297"/>
      <c r="D82" s="297"/>
      <c r="E82" s="297"/>
      <c r="F82" s="743"/>
      <c r="G82" s="441"/>
    </row>
    <row r="83" spans="1:7" ht="12" customHeight="1">
      <c r="A83" s="291"/>
      <c r="B83" s="298" t="s">
        <v>306</v>
      </c>
      <c r="C83" s="297"/>
      <c r="D83" s="297"/>
      <c r="E83" s="297"/>
      <c r="F83" s="743"/>
      <c r="G83" s="449"/>
    </row>
    <row r="84" spans="1:7" ht="12" customHeight="1">
      <c r="A84" s="291"/>
      <c r="B84" s="433" t="s">
        <v>264</v>
      </c>
      <c r="C84" s="372"/>
      <c r="D84" s="1058">
        <v>36832</v>
      </c>
      <c r="E84" s="1058">
        <v>36786</v>
      </c>
      <c r="F84" s="743">
        <f>SUM(E84/D84)</f>
        <v>0.9987510860121633</v>
      </c>
      <c r="G84" s="450"/>
    </row>
    <row r="85" spans="1:7" ht="12" customHeight="1" thickBot="1">
      <c r="A85" s="291"/>
      <c r="B85" s="1021" t="s">
        <v>263</v>
      </c>
      <c r="C85" s="764"/>
      <c r="D85" s="764">
        <v>447</v>
      </c>
      <c r="E85" s="764">
        <v>447</v>
      </c>
      <c r="F85" s="1041">
        <f>SUM(E85/D85)</f>
        <v>1</v>
      </c>
      <c r="G85" s="1022"/>
    </row>
    <row r="86" spans="1:7" ht="12" customHeight="1" thickBot="1">
      <c r="A86" s="381"/>
      <c r="B86" s="437" t="s">
        <v>141</v>
      </c>
      <c r="C86" s="376">
        <f>SUM(C79:C84)</f>
        <v>154000</v>
      </c>
      <c r="D86" s="1077">
        <f>SUM(D79:D85)</f>
        <v>173662</v>
      </c>
      <c r="E86" s="1077">
        <f>SUM(E79:E85)</f>
        <v>101957</v>
      </c>
      <c r="F86" s="1039">
        <f>SUM(E86/D86)</f>
        <v>0.5871002291808225</v>
      </c>
      <c r="G86" s="453"/>
    </row>
    <row r="87" spans="1:7" ht="12" customHeight="1">
      <c r="A87" s="358">
        <v>3115</v>
      </c>
      <c r="B87" s="460" t="s">
        <v>411</v>
      </c>
      <c r="C87" s="366"/>
      <c r="D87" s="366"/>
      <c r="E87" s="366"/>
      <c r="F87" s="421"/>
      <c r="G87" s="461"/>
    </row>
    <row r="88" spans="1:7" ht="12" customHeight="1">
      <c r="A88" s="291"/>
      <c r="B88" s="370" t="s">
        <v>119</v>
      </c>
      <c r="C88" s="297"/>
      <c r="D88" s="297"/>
      <c r="E88" s="297"/>
      <c r="F88" s="421"/>
      <c r="G88" s="449"/>
    </row>
    <row r="89" spans="1:7" ht="12" customHeight="1">
      <c r="A89" s="291"/>
      <c r="B89" s="182" t="s">
        <v>312</v>
      </c>
      <c r="C89" s="297"/>
      <c r="D89" s="297"/>
      <c r="E89" s="297"/>
      <c r="F89" s="421"/>
      <c r="G89" s="449"/>
    </row>
    <row r="90" spans="1:7" ht="12" customHeight="1">
      <c r="A90" s="291"/>
      <c r="B90" s="371" t="s">
        <v>297</v>
      </c>
      <c r="C90" s="297">
        <v>70000</v>
      </c>
      <c r="D90" s="297">
        <v>73829</v>
      </c>
      <c r="E90" s="297">
        <v>44399</v>
      </c>
      <c r="F90" s="743">
        <f>SUM(E90/D90)</f>
        <v>0.6013761530022078</v>
      </c>
      <c r="G90" s="441"/>
    </row>
    <row r="91" spans="1:7" ht="12" customHeight="1">
      <c r="A91" s="291"/>
      <c r="B91" s="298" t="s">
        <v>124</v>
      </c>
      <c r="C91" s="297"/>
      <c r="D91" s="297"/>
      <c r="E91" s="297"/>
      <c r="F91" s="421"/>
      <c r="G91" s="441"/>
    </row>
    <row r="92" spans="1:7" ht="12" customHeight="1">
      <c r="A92" s="291"/>
      <c r="B92" s="298" t="s">
        <v>306</v>
      </c>
      <c r="C92" s="297"/>
      <c r="D92" s="297"/>
      <c r="E92" s="297"/>
      <c r="F92" s="421"/>
      <c r="G92" s="449"/>
    </row>
    <row r="93" spans="1:7" ht="12" customHeight="1" thickBot="1">
      <c r="A93" s="369"/>
      <c r="B93" s="476" t="s">
        <v>92</v>
      </c>
      <c r="C93" s="374"/>
      <c r="D93" s="374"/>
      <c r="E93" s="374"/>
      <c r="F93" s="1036"/>
      <c r="G93" s="450"/>
    </row>
    <row r="94" spans="1:7" ht="12" customHeight="1" thickBot="1">
      <c r="A94" s="381"/>
      <c r="B94" s="437" t="s">
        <v>141</v>
      </c>
      <c r="C94" s="376">
        <f>SUM(C89:C93)</f>
        <v>70000</v>
      </c>
      <c r="D94" s="1077">
        <f>SUM(D89:D93)</f>
        <v>73829</v>
      </c>
      <c r="E94" s="1077">
        <f>SUM(E89:E93)</f>
        <v>44399</v>
      </c>
      <c r="F94" s="1039">
        <f>SUM(E94/D94)</f>
        <v>0.6013761530022078</v>
      </c>
      <c r="G94" s="453"/>
    </row>
    <row r="95" spans="1:7" ht="12" customHeight="1" thickBot="1">
      <c r="A95" s="462">
        <v>3120</v>
      </c>
      <c r="B95" s="457" t="s">
        <v>382</v>
      </c>
      <c r="C95" s="376">
        <f>SUM(C103+C111+C119+C127)</f>
        <v>90000</v>
      </c>
      <c r="D95" s="376">
        <f>SUM(D103+D111+D119+D127)</f>
        <v>95264</v>
      </c>
      <c r="E95" s="376">
        <f>SUM(E103+E111+E119+E127)</f>
        <v>28097</v>
      </c>
      <c r="F95" s="1039">
        <f>SUM(E95/D95)</f>
        <v>0.2949382767887135</v>
      </c>
      <c r="G95" s="453"/>
    </row>
    <row r="96" spans="1:7" ht="12" customHeight="1">
      <c r="A96" s="74">
        <v>3121</v>
      </c>
      <c r="B96" s="463" t="s">
        <v>194</v>
      </c>
      <c r="C96" s="366"/>
      <c r="D96" s="366"/>
      <c r="E96" s="366"/>
      <c r="F96" s="421"/>
      <c r="G96" s="448"/>
    </row>
    <row r="97" spans="1:7" ht="12" customHeight="1">
      <c r="A97" s="74"/>
      <c r="B97" s="370" t="s">
        <v>119</v>
      </c>
      <c r="C97" s="366"/>
      <c r="D97" s="366"/>
      <c r="E97" s="366"/>
      <c r="F97" s="421"/>
      <c r="G97" s="422"/>
    </row>
    <row r="98" spans="1:7" ht="12" customHeight="1">
      <c r="A98" s="74"/>
      <c r="B98" s="182" t="s">
        <v>312</v>
      </c>
      <c r="C98" s="366"/>
      <c r="D98" s="366"/>
      <c r="E98" s="366"/>
      <c r="F98" s="421"/>
      <c r="G98" s="422"/>
    </row>
    <row r="99" spans="1:7" ht="12" customHeight="1">
      <c r="A99" s="358"/>
      <c r="B99" s="371" t="s">
        <v>297</v>
      </c>
      <c r="C99" s="765">
        <v>25000</v>
      </c>
      <c r="D99" s="765">
        <v>25294</v>
      </c>
      <c r="E99" s="765">
        <v>5535</v>
      </c>
      <c r="F99" s="743">
        <f>SUM(E99/D99)</f>
        <v>0.21882659919348463</v>
      </c>
      <c r="G99" s="441"/>
    </row>
    <row r="100" spans="1:7" ht="12" customHeight="1">
      <c r="A100" s="358"/>
      <c r="B100" s="298" t="s">
        <v>306</v>
      </c>
      <c r="C100" s="765"/>
      <c r="D100" s="765"/>
      <c r="E100" s="765"/>
      <c r="F100" s="421"/>
      <c r="G100" s="464"/>
    </row>
    <row r="101" spans="1:7" ht="12" customHeight="1">
      <c r="A101" s="74"/>
      <c r="B101" s="298" t="s">
        <v>306</v>
      </c>
      <c r="C101" s="366"/>
      <c r="D101" s="366"/>
      <c r="E101" s="366"/>
      <c r="F101" s="421"/>
      <c r="G101" s="422"/>
    </row>
    <row r="102" spans="1:7" ht="12" customHeight="1" thickBot="1">
      <c r="A102" s="74"/>
      <c r="B102" s="433" t="s">
        <v>92</v>
      </c>
      <c r="C102" s="766"/>
      <c r="D102" s="766"/>
      <c r="E102" s="766"/>
      <c r="F102" s="1036"/>
      <c r="G102" s="417"/>
    </row>
    <row r="103" spans="1:7" ht="12" customHeight="1" thickBot="1">
      <c r="A103" s="381"/>
      <c r="B103" s="437" t="s">
        <v>141</v>
      </c>
      <c r="C103" s="376">
        <f>SUM(C99:C102)</f>
        <v>25000</v>
      </c>
      <c r="D103" s="1077">
        <f>SUM(D99:D102)</f>
        <v>25294</v>
      </c>
      <c r="E103" s="1077">
        <f>SUM(E99:E102)</f>
        <v>5535</v>
      </c>
      <c r="F103" s="1037">
        <f>SUM(E103/D103)</f>
        <v>0.21882659919348463</v>
      </c>
      <c r="G103" s="453"/>
    </row>
    <row r="104" spans="1:7" ht="12" customHeight="1">
      <c r="A104" s="358">
        <v>3122</v>
      </c>
      <c r="B104" s="460" t="s">
        <v>187</v>
      </c>
      <c r="C104" s="366"/>
      <c r="D104" s="366"/>
      <c r="E104" s="366"/>
      <c r="F104" s="421"/>
      <c r="G104" s="465"/>
    </row>
    <row r="105" spans="1:7" ht="12" customHeight="1">
      <c r="A105" s="291"/>
      <c r="B105" s="370" t="s">
        <v>119</v>
      </c>
      <c r="C105" s="297"/>
      <c r="D105" s="297"/>
      <c r="E105" s="297"/>
      <c r="F105" s="421"/>
      <c r="G105" s="449"/>
    </row>
    <row r="106" spans="1:7" ht="12" customHeight="1">
      <c r="A106" s="291"/>
      <c r="B106" s="182" t="s">
        <v>312</v>
      </c>
      <c r="C106" s="297"/>
      <c r="D106" s="297"/>
      <c r="E106" s="297"/>
      <c r="F106" s="421"/>
      <c r="G106" s="449"/>
    </row>
    <row r="107" spans="1:7" ht="12" customHeight="1">
      <c r="A107" s="291"/>
      <c r="B107" s="371" t="s">
        <v>297</v>
      </c>
      <c r="C107" s="297">
        <v>25000</v>
      </c>
      <c r="D107" s="297">
        <v>26661</v>
      </c>
      <c r="E107" s="297">
        <v>10030</v>
      </c>
      <c r="F107" s="743">
        <f>SUM(E107/D107)</f>
        <v>0.3762049435505045</v>
      </c>
      <c r="G107" s="441"/>
    </row>
    <row r="108" spans="1:7" ht="12" customHeight="1">
      <c r="A108" s="291"/>
      <c r="B108" s="298" t="s">
        <v>124</v>
      </c>
      <c r="C108" s="297"/>
      <c r="D108" s="297"/>
      <c r="E108" s="297"/>
      <c r="F108" s="421"/>
      <c r="G108" s="449"/>
    </row>
    <row r="109" spans="1:7" ht="12" customHeight="1">
      <c r="A109" s="291"/>
      <c r="B109" s="298" t="s">
        <v>306</v>
      </c>
      <c r="C109" s="297"/>
      <c r="D109" s="297"/>
      <c r="E109" s="297"/>
      <c r="F109" s="421"/>
      <c r="G109" s="449"/>
    </row>
    <row r="110" spans="1:7" ht="12" customHeight="1" thickBot="1">
      <c r="A110" s="291"/>
      <c r="B110" s="433" t="s">
        <v>92</v>
      </c>
      <c r="C110" s="767"/>
      <c r="D110" s="767"/>
      <c r="E110" s="767"/>
      <c r="F110" s="1036"/>
      <c r="G110" s="449"/>
    </row>
    <row r="111" spans="1:7" ht="12" customHeight="1" thickBot="1">
      <c r="A111" s="360"/>
      <c r="B111" s="437" t="s">
        <v>141</v>
      </c>
      <c r="C111" s="376">
        <f>SUM(C105:C110)</f>
        <v>25000</v>
      </c>
      <c r="D111" s="1077">
        <f>SUM(D105:D110)</f>
        <v>26661</v>
      </c>
      <c r="E111" s="1077">
        <f>SUM(E105:E110)</f>
        <v>10030</v>
      </c>
      <c r="F111" s="1039">
        <f>SUM(E111/D111)</f>
        <v>0.3762049435505045</v>
      </c>
      <c r="G111" s="453"/>
    </row>
    <row r="112" spans="1:7" ht="12" customHeight="1">
      <c r="A112" s="358">
        <v>3123</v>
      </c>
      <c r="B112" s="212" t="s">
        <v>126</v>
      </c>
      <c r="C112" s="366"/>
      <c r="D112" s="366"/>
      <c r="E112" s="366"/>
      <c r="F112" s="421"/>
      <c r="G112" s="364"/>
    </row>
    <row r="113" spans="1:7" ht="12" customHeight="1">
      <c r="A113" s="291"/>
      <c r="B113" s="370" t="s">
        <v>119</v>
      </c>
      <c r="C113" s="297"/>
      <c r="D113" s="297"/>
      <c r="E113" s="297"/>
      <c r="F113" s="421"/>
      <c r="G113" s="449"/>
    </row>
    <row r="114" spans="1:7" ht="12" customHeight="1">
      <c r="A114" s="291"/>
      <c r="B114" s="182" t="s">
        <v>312</v>
      </c>
      <c r="C114" s="297"/>
      <c r="D114" s="297"/>
      <c r="E114" s="297"/>
      <c r="F114" s="421"/>
      <c r="G114" s="449"/>
    </row>
    <row r="115" spans="1:7" ht="12" customHeight="1">
      <c r="A115" s="291"/>
      <c r="B115" s="371" t="s">
        <v>297</v>
      </c>
      <c r="C115" s="297">
        <v>30000</v>
      </c>
      <c r="D115" s="297">
        <v>32787</v>
      </c>
      <c r="E115" s="297">
        <v>12532</v>
      </c>
      <c r="F115" s="743">
        <f>SUM(E115/D115)</f>
        <v>0.38222466221368223</v>
      </c>
      <c r="G115" s="441"/>
    </row>
    <row r="116" spans="1:7" ht="12" customHeight="1">
      <c r="A116" s="291"/>
      <c r="B116" s="298" t="s">
        <v>124</v>
      </c>
      <c r="C116" s="297"/>
      <c r="D116" s="297"/>
      <c r="E116" s="297"/>
      <c r="F116" s="421"/>
      <c r="G116" s="449"/>
    </row>
    <row r="117" spans="1:7" ht="12" customHeight="1">
      <c r="A117" s="291"/>
      <c r="B117" s="298" t="s">
        <v>306</v>
      </c>
      <c r="C117" s="297"/>
      <c r="D117" s="297"/>
      <c r="E117" s="297"/>
      <c r="F117" s="421"/>
      <c r="G117" s="449"/>
    </row>
    <row r="118" spans="1:7" ht="12" customHeight="1" thickBot="1">
      <c r="A118" s="291"/>
      <c r="B118" s="433" t="s">
        <v>92</v>
      </c>
      <c r="C118" s="767"/>
      <c r="D118" s="767"/>
      <c r="E118" s="767"/>
      <c r="F118" s="1036"/>
      <c r="G118" s="449"/>
    </row>
    <row r="119" spans="1:7" ht="12" customHeight="1" thickBot="1">
      <c r="A119" s="360"/>
      <c r="B119" s="437" t="s">
        <v>141</v>
      </c>
      <c r="C119" s="376">
        <f>SUM(C113:C118)</f>
        <v>30000</v>
      </c>
      <c r="D119" s="1077">
        <f>SUM(D113:D118)</f>
        <v>32787</v>
      </c>
      <c r="E119" s="1077">
        <f>SUM(E113:E118)</f>
        <v>12532</v>
      </c>
      <c r="F119" s="1039">
        <f>SUM(E119/D119)</f>
        <v>0.38222466221368223</v>
      </c>
      <c r="G119" s="453"/>
    </row>
    <row r="120" spans="1:7" ht="12" customHeight="1">
      <c r="A120" s="358">
        <v>3124</v>
      </c>
      <c r="B120" s="212" t="s">
        <v>129</v>
      </c>
      <c r="C120" s="366"/>
      <c r="D120" s="366"/>
      <c r="E120" s="366"/>
      <c r="F120" s="421"/>
      <c r="G120" s="364" t="s">
        <v>168</v>
      </c>
    </row>
    <row r="121" spans="1:7" ht="12" customHeight="1">
      <c r="A121" s="291"/>
      <c r="B121" s="370" t="s">
        <v>119</v>
      </c>
      <c r="C121" s="297"/>
      <c r="D121" s="297"/>
      <c r="E121" s="297"/>
      <c r="F121" s="421"/>
      <c r="G121" s="449"/>
    </row>
    <row r="122" spans="1:7" ht="12" customHeight="1">
      <c r="A122" s="291"/>
      <c r="B122" s="182" t="s">
        <v>312</v>
      </c>
      <c r="C122" s="297"/>
      <c r="D122" s="297"/>
      <c r="E122" s="297"/>
      <c r="F122" s="421"/>
      <c r="G122" s="449"/>
    </row>
    <row r="123" spans="1:7" ht="12" customHeight="1">
      <c r="A123" s="291"/>
      <c r="B123" s="371" t="s">
        <v>297</v>
      </c>
      <c r="C123" s="297">
        <v>10000</v>
      </c>
      <c r="D123" s="297">
        <v>10522</v>
      </c>
      <c r="E123" s="297"/>
      <c r="F123" s="421">
        <f>SUM(E123/D123)</f>
        <v>0</v>
      </c>
      <c r="G123" s="441"/>
    </row>
    <row r="124" spans="1:7" ht="12" customHeight="1">
      <c r="A124" s="291"/>
      <c r="B124" s="298" t="s">
        <v>306</v>
      </c>
      <c r="C124" s="297"/>
      <c r="D124" s="297"/>
      <c r="E124" s="297"/>
      <c r="F124" s="421"/>
      <c r="G124" s="449"/>
    </row>
    <row r="125" spans="1:7" ht="12" customHeight="1">
      <c r="A125" s="291"/>
      <c r="B125" s="298" t="s">
        <v>306</v>
      </c>
      <c r="C125" s="297"/>
      <c r="D125" s="297"/>
      <c r="E125" s="297"/>
      <c r="F125" s="421"/>
      <c r="G125" s="449"/>
    </row>
    <row r="126" spans="1:7" ht="12" customHeight="1" thickBot="1">
      <c r="A126" s="291"/>
      <c r="B126" s="433" t="s">
        <v>92</v>
      </c>
      <c r="C126" s="767"/>
      <c r="D126" s="767"/>
      <c r="E126" s="767"/>
      <c r="F126" s="1036"/>
      <c r="G126" s="449"/>
    </row>
    <row r="127" spans="1:7" ht="12" customHeight="1" thickBot="1">
      <c r="A127" s="360"/>
      <c r="B127" s="437" t="s">
        <v>141</v>
      </c>
      <c r="C127" s="376">
        <f>SUM(C121:C126)</f>
        <v>10000</v>
      </c>
      <c r="D127" s="1077">
        <f>SUM(D121:D126)</f>
        <v>10522</v>
      </c>
      <c r="E127" s="1077">
        <f>SUM(E121:E126)</f>
        <v>0</v>
      </c>
      <c r="F127" s="1039">
        <f>SUM(E127/D127)</f>
        <v>0</v>
      </c>
      <c r="G127" s="453"/>
    </row>
    <row r="128" spans="1:7" ht="12" customHeight="1">
      <c r="A128" s="358">
        <v>3125</v>
      </c>
      <c r="B128" s="212" t="s">
        <v>903</v>
      </c>
      <c r="C128" s="366"/>
      <c r="D128" s="366"/>
      <c r="E128" s="366"/>
      <c r="F128" s="421"/>
      <c r="G128" s="364"/>
    </row>
    <row r="129" spans="1:7" ht="12" customHeight="1">
      <c r="A129" s="291"/>
      <c r="B129" s="370" t="s">
        <v>119</v>
      </c>
      <c r="C129" s="297"/>
      <c r="D129" s="297"/>
      <c r="E129" s="297"/>
      <c r="F129" s="421"/>
      <c r="G129" s="449"/>
    </row>
    <row r="130" spans="1:7" ht="12" customHeight="1">
      <c r="A130" s="291"/>
      <c r="B130" s="182" t="s">
        <v>312</v>
      </c>
      <c r="C130" s="297"/>
      <c r="D130" s="297"/>
      <c r="E130" s="297"/>
      <c r="F130" s="421"/>
      <c r="G130" s="449"/>
    </row>
    <row r="131" spans="1:7" ht="12" customHeight="1">
      <c r="A131" s="291"/>
      <c r="B131" s="371" t="s">
        <v>297</v>
      </c>
      <c r="C131" s="297"/>
      <c r="D131" s="297">
        <v>23375</v>
      </c>
      <c r="E131" s="297">
        <v>23375</v>
      </c>
      <c r="F131" s="743">
        <f>SUM(E131/D131)</f>
        <v>1</v>
      </c>
      <c r="G131" s="441"/>
    </row>
    <row r="132" spans="1:7" ht="12" customHeight="1">
      <c r="A132" s="291"/>
      <c r="B132" s="298" t="s">
        <v>306</v>
      </c>
      <c r="C132" s="297"/>
      <c r="D132" s="297"/>
      <c r="E132" s="297"/>
      <c r="F132" s="421"/>
      <c r="G132" s="449"/>
    </row>
    <row r="133" spans="1:7" ht="12" customHeight="1">
      <c r="A133" s="291"/>
      <c r="B133" s="298" t="s">
        <v>306</v>
      </c>
      <c r="C133" s="297"/>
      <c r="D133" s="297"/>
      <c r="E133" s="297"/>
      <c r="F133" s="421"/>
      <c r="G133" s="449"/>
    </row>
    <row r="134" spans="1:7" ht="12" customHeight="1" thickBot="1">
      <c r="A134" s="291"/>
      <c r="B134" s="433" t="s">
        <v>92</v>
      </c>
      <c r="C134" s="767"/>
      <c r="D134" s="767"/>
      <c r="E134" s="767"/>
      <c r="F134" s="1036"/>
      <c r="G134" s="449"/>
    </row>
    <row r="135" spans="1:7" ht="12" customHeight="1" thickBot="1">
      <c r="A135" s="360"/>
      <c r="B135" s="437" t="s">
        <v>141</v>
      </c>
      <c r="C135" s="376">
        <f>SUM(C129:C134)</f>
        <v>0</v>
      </c>
      <c r="D135" s="1077">
        <f>SUM(D129:D134)</f>
        <v>23375</v>
      </c>
      <c r="E135" s="1077">
        <f>SUM(E129:E134)</f>
        <v>23375</v>
      </c>
      <c r="F135" s="1039">
        <f>SUM(E135/D135)</f>
        <v>1</v>
      </c>
      <c r="G135" s="453"/>
    </row>
    <row r="136" spans="1:7" ht="12" customHeight="1" thickBot="1">
      <c r="A136" s="462">
        <v>3140</v>
      </c>
      <c r="B136" s="466" t="s">
        <v>130</v>
      </c>
      <c r="C136" s="376">
        <f>SUM(C144+C153+C161+C169+C177+C186)</f>
        <v>43500</v>
      </c>
      <c r="D136" s="376">
        <f>SUM(D144+D153+D161+D169+D177+D186)</f>
        <v>51102</v>
      </c>
      <c r="E136" s="376">
        <f>SUM(E144+E153+E161+E169+E177+E186)</f>
        <v>39614</v>
      </c>
      <c r="F136" s="1039">
        <f>SUM(E136/D136)</f>
        <v>0.7751947086219717</v>
      </c>
      <c r="G136" s="453"/>
    </row>
    <row r="137" spans="1:7" ht="12" customHeight="1">
      <c r="A137" s="358">
        <v>3141</v>
      </c>
      <c r="B137" s="212" t="s">
        <v>140</v>
      </c>
      <c r="C137" s="366"/>
      <c r="D137" s="366"/>
      <c r="E137" s="366"/>
      <c r="F137" s="421"/>
      <c r="G137" s="449"/>
    </row>
    <row r="138" spans="1:7" ht="12" customHeight="1">
      <c r="A138" s="291"/>
      <c r="B138" s="370" t="s">
        <v>119</v>
      </c>
      <c r="C138" s="297"/>
      <c r="D138" s="297"/>
      <c r="E138" s="297"/>
      <c r="F138" s="421"/>
      <c r="G138" s="578"/>
    </row>
    <row r="139" spans="1:7" ht="12" customHeight="1">
      <c r="A139" s="291"/>
      <c r="B139" s="182" t="s">
        <v>312</v>
      </c>
      <c r="C139" s="297"/>
      <c r="D139" s="297"/>
      <c r="E139" s="297"/>
      <c r="F139" s="421"/>
      <c r="G139" s="577"/>
    </row>
    <row r="140" spans="1:7" ht="12" customHeight="1">
      <c r="A140" s="291"/>
      <c r="B140" s="371" t="s">
        <v>297</v>
      </c>
      <c r="C140" s="297">
        <v>6000</v>
      </c>
      <c r="D140" s="297">
        <v>6000</v>
      </c>
      <c r="E140" s="297">
        <v>5971</v>
      </c>
      <c r="F140" s="743">
        <f aca="true" t="shared" si="0" ref="F140:F201">SUM(E140/D140)</f>
        <v>0.9951666666666666</v>
      </c>
      <c r="G140" s="577"/>
    </row>
    <row r="141" spans="1:7" ht="12" customHeight="1">
      <c r="A141" s="291"/>
      <c r="B141" s="298" t="s">
        <v>124</v>
      </c>
      <c r="C141" s="297">
        <v>450</v>
      </c>
      <c r="D141" s="297">
        <v>2250</v>
      </c>
      <c r="E141" s="297">
        <v>571</v>
      </c>
      <c r="F141" s="743">
        <f t="shared" si="0"/>
        <v>0.25377777777777777</v>
      </c>
      <c r="G141" s="577"/>
    </row>
    <row r="142" spans="1:7" ht="12" customHeight="1">
      <c r="A142" s="291"/>
      <c r="B142" s="298" t="s">
        <v>306</v>
      </c>
      <c r="C142" s="765">
        <v>550</v>
      </c>
      <c r="D142" s="765">
        <v>250</v>
      </c>
      <c r="E142" s="765">
        <v>191</v>
      </c>
      <c r="F142" s="743">
        <f t="shared" si="0"/>
        <v>0.764</v>
      </c>
      <c r="G142" s="577"/>
    </row>
    <row r="143" spans="1:7" ht="12" customHeight="1" thickBot="1">
      <c r="A143" s="291"/>
      <c r="B143" s="433" t="s">
        <v>92</v>
      </c>
      <c r="C143" s="767"/>
      <c r="D143" s="767"/>
      <c r="E143" s="767"/>
      <c r="F143" s="1036"/>
      <c r="G143" s="579"/>
    </row>
    <row r="144" spans="1:7" ht="12" customHeight="1" thickBot="1">
      <c r="A144" s="360"/>
      <c r="B144" s="437" t="s">
        <v>141</v>
      </c>
      <c r="C144" s="376">
        <f>SUM(C138:C143)</f>
        <v>7000</v>
      </c>
      <c r="D144" s="376">
        <f>SUM(D138:D143)</f>
        <v>8500</v>
      </c>
      <c r="E144" s="376">
        <f>SUM(E138:E143)</f>
        <v>6733</v>
      </c>
      <c r="F144" s="1039">
        <f t="shared" si="0"/>
        <v>0.7921176470588235</v>
      </c>
      <c r="G144" s="453"/>
    </row>
    <row r="145" spans="1:7" ht="12" customHeight="1">
      <c r="A145" s="358">
        <v>3142</v>
      </c>
      <c r="B145" s="380" t="s">
        <v>30</v>
      </c>
      <c r="C145" s="366"/>
      <c r="D145" s="366"/>
      <c r="E145" s="366"/>
      <c r="F145" s="421"/>
      <c r="G145" s="448"/>
    </row>
    <row r="146" spans="1:7" ht="12" customHeight="1">
      <c r="A146" s="358"/>
      <c r="B146" s="370" t="s">
        <v>119</v>
      </c>
      <c r="C146" s="297">
        <v>3000</v>
      </c>
      <c r="D146" s="297">
        <v>3826</v>
      </c>
      <c r="E146" s="297">
        <v>2265</v>
      </c>
      <c r="F146" s="1040">
        <f t="shared" si="0"/>
        <v>0.5920020909566126</v>
      </c>
      <c r="G146" s="578"/>
    </row>
    <row r="147" spans="1:7" ht="12" customHeight="1">
      <c r="A147" s="358"/>
      <c r="B147" s="182" t="s">
        <v>312</v>
      </c>
      <c r="C147" s="297">
        <v>2500</v>
      </c>
      <c r="D147" s="297">
        <v>3224</v>
      </c>
      <c r="E147" s="297">
        <v>1214</v>
      </c>
      <c r="F147" s="743">
        <f t="shared" si="0"/>
        <v>0.37655086848635233</v>
      </c>
      <c r="G147" s="464"/>
    </row>
    <row r="148" spans="1:7" ht="12" customHeight="1">
      <c r="A148" s="358"/>
      <c r="B148" s="371" t="s">
        <v>297</v>
      </c>
      <c r="C148" s="765">
        <v>4000</v>
      </c>
      <c r="D148" s="765">
        <v>5949</v>
      </c>
      <c r="E148" s="765">
        <v>5667</v>
      </c>
      <c r="F148" s="743">
        <f t="shared" si="0"/>
        <v>0.9525970751386788</v>
      </c>
      <c r="G148" s="577"/>
    </row>
    <row r="149" spans="1:7" ht="12" customHeight="1">
      <c r="A149" s="358"/>
      <c r="B149" s="298" t="s">
        <v>124</v>
      </c>
      <c r="C149" s="765"/>
      <c r="D149" s="765"/>
      <c r="E149" s="765"/>
      <c r="F149" s="743"/>
      <c r="G149" s="449"/>
    </row>
    <row r="150" spans="1:7" ht="12" customHeight="1">
      <c r="A150" s="358"/>
      <c r="B150" s="298" t="s">
        <v>306</v>
      </c>
      <c r="C150" s="765">
        <v>500</v>
      </c>
      <c r="D150" s="765">
        <v>500</v>
      </c>
      <c r="E150" s="765"/>
      <c r="F150" s="743">
        <f t="shared" si="0"/>
        <v>0</v>
      </c>
      <c r="G150" s="464"/>
    </row>
    <row r="151" spans="1:7" ht="12" customHeight="1">
      <c r="A151" s="358"/>
      <c r="B151" s="298" t="s">
        <v>264</v>
      </c>
      <c r="C151" s="521"/>
      <c r="D151" s="521">
        <v>55</v>
      </c>
      <c r="E151" s="521">
        <v>55</v>
      </c>
      <c r="F151" s="743">
        <f t="shared" si="0"/>
        <v>1</v>
      </c>
      <c r="G151" s="464"/>
    </row>
    <row r="152" spans="1:7" ht="12.75" thickBot="1">
      <c r="A152" s="358"/>
      <c r="B152" s="433" t="s">
        <v>92</v>
      </c>
      <c r="C152" s="387"/>
      <c r="D152" s="387"/>
      <c r="E152" s="387"/>
      <c r="F152" s="1041"/>
      <c r="G152" s="467"/>
    </row>
    <row r="153" spans="1:7" ht="12" customHeight="1" thickBot="1">
      <c r="A153" s="360"/>
      <c r="B153" s="437" t="s">
        <v>141</v>
      </c>
      <c r="C153" s="376">
        <f>SUM(C146:C152)</f>
        <v>10000</v>
      </c>
      <c r="D153" s="376">
        <f>SUM(D146:D152)</f>
        <v>13554</v>
      </c>
      <c r="E153" s="376">
        <f>SUM(E146:E152)</f>
        <v>9201</v>
      </c>
      <c r="F153" s="1039">
        <f t="shared" si="0"/>
        <v>0.6788401947764497</v>
      </c>
      <c r="G153" s="453"/>
    </row>
    <row r="154" spans="1:7" ht="12" customHeight="1">
      <c r="A154" s="377">
        <v>3143</v>
      </c>
      <c r="B154" s="212" t="s">
        <v>39</v>
      </c>
      <c r="C154" s="366"/>
      <c r="D154" s="366"/>
      <c r="E154" s="366"/>
      <c r="F154" s="421"/>
      <c r="G154" s="418" t="s">
        <v>24</v>
      </c>
    </row>
    <row r="155" spans="1:7" ht="12" customHeight="1">
      <c r="A155" s="291"/>
      <c r="B155" s="370" t="s">
        <v>119</v>
      </c>
      <c r="C155" s="297"/>
      <c r="D155" s="297"/>
      <c r="E155" s="297"/>
      <c r="F155" s="421"/>
      <c r="G155" s="449"/>
    </row>
    <row r="156" spans="1:7" ht="12" customHeight="1">
      <c r="A156" s="291"/>
      <c r="B156" s="182" t="s">
        <v>312</v>
      </c>
      <c r="C156" s="297"/>
      <c r="D156" s="297"/>
      <c r="E156" s="297"/>
      <c r="F156" s="421"/>
      <c r="G156" s="578"/>
    </row>
    <row r="157" spans="1:7" ht="12" customHeight="1">
      <c r="A157" s="291"/>
      <c r="B157" s="371" t="s">
        <v>297</v>
      </c>
      <c r="C157" s="765"/>
      <c r="D157" s="765"/>
      <c r="E157" s="765"/>
      <c r="F157" s="421"/>
      <c r="G157" s="578"/>
    </row>
    <row r="158" spans="1:7" ht="12" customHeight="1">
      <c r="A158" s="291"/>
      <c r="B158" s="298" t="s">
        <v>124</v>
      </c>
      <c r="C158" s="765"/>
      <c r="D158" s="765"/>
      <c r="E158" s="765"/>
      <c r="F158" s="421"/>
      <c r="G158" s="577"/>
    </row>
    <row r="159" spans="1:7" ht="12" customHeight="1">
      <c r="A159" s="291"/>
      <c r="B159" s="298" t="s">
        <v>306</v>
      </c>
      <c r="C159" s="297">
        <v>11000</v>
      </c>
      <c r="D159" s="297">
        <v>10430</v>
      </c>
      <c r="E159" s="297">
        <v>9032</v>
      </c>
      <c r="F159" s="743">
        <f t="shared" si="0"/>
        <v>0.8659635666347075</v>
      </c>
      <c r="G159" s="449"/>
    </row>
    <row r="160" spans="1:7" ht="12" customHeight="1" thickBot="1">
      <c r="A160" s="291"/>
      <c r="B160" s="433" t="s">
        <v>284</v>
      </c>
      <c r="C160" s="764"/>
      <c r="D160" s="764">
        <v>1460</v>
      </c>
      <c r="E160" s="764">
        <v>1460</v>
      </c>
      <c r="F160" s="1038">
        <f t="shared" si="0"/>
        <v>1</v>
      </c>
      <c r="G160" s="422"/>
    </row>
    <row r="161" spans="1:7" ht="12" customHeight="1" thickBot="1">
      <c r="A161" s="360"/>
      <c r="B161" s="437" t="s">
        <v>141</v>
      </c>
      <c r="C161" s="376">
        <f>SUM(C155:C160)</f>
        <v>11000</v>
      </c>
      <c r="D161" s="376">
        <f>SUM(D155:D160)</f>
        <v>11890</v>
      </c>
      <c r="E161" s="376">
        <f>SUM(E155:E160)</f>
        <v>10492</v>
      </c>
      <c r="F161" s="1039">
        <f t="shared" si="0"/>
        <v>0.8824222035323801</v>
      </c>
      <c r="G161" s="453"/>
    </row>
    <row r="162" spans="1:7" ht="12" customHeight="1">
      <c r="A162" s="358">
        <v>3144</v>
      </c>
      <c r="B162" s="212" t="s">
        <v>405</v>
      </c>
      <c r="C162" s="366"/>
      <c r="D162" s="366"/>
      <c r="E162" s="366"/>
      <c r="F162" s="421"/>
      <c r="G162" s="449"/>
    </row>
    <row r="163" spans="1:7" ht="12" customHeight="1">
      <c r="A163" s="291"/>
      <c r="B163" s="370" t="s">
        <v>119</v>
      </c>
      <c r="C163" s="297"/>
      <c r="D163" s="297"/>
      <c r="E163" s="297"/>
      <c r="F163" s="421"/>
      <c r="G163" s="449"/>
    </row>
    <row r="164" spans="1:7" ht="12" customHeight="1">
      <c r="A164" s="291"/>
      <c r="B164" s="182" t="s">
        <v>312</v>
      </c>
      <c r="C164" s="297"/>
      <c r="D164" s="297"/>
      <c r="E164" s="297"/>
      <c r="F164" s="421"/>
      <c r="G164" s="464"/>
    </row>
    <row r="165" spans="1:7" ht="12" customHeight="1">
      <c r="A165" s="291"/>
      <c r="B165" s="371" t="s">
        <v>297</v>
      </c>
      <c r="C165" s="297">
        <v>10</v>
      </c>
      <c r="D165" s="297">
        <v>10</v>
      </c>
      <c r="E165" s="297"/>
      <c r="F165" s="421">
        <f t="shared" si="0"/>
        <v>0</v>
      </c>
      <c r="G165" s="578"/>
    </row>
    <row r="166" spans="1:7" ht="12" customHeight="1">
      <c r="A166" s="291"/>
      <c r="B166" s="298" t="s">
        <v>124</v>
      </c>
      <c r="C166" s="297">
        <v>1490</v>
      </c>
      <c r="D166" s="297">
        <v>1490</v>
      </c>
      <c r="E166" s="297">
        <v>1150</v>
      </c>
      <c r="F166" s="743">
        <f t="shared" si="0"/>
        <v>0.7718120805369127</v>
      </c>
      <c r="G166" s="577"/>
    </row>
    <row r="167" spans="1:7" ht="12" customHeight="1">
      <c r="A167" s="291"/>
      <c r="B167" s="298" t="s">
        <v>306</v>
      </c>
      <c r="C167" s="297"/>
      <c r="D167" s="297"/>
      <c r="E167" s="297"/>
      <c r="F167" s="421"/>
      <c r="G167" s="449"/>
    </row>
    <row r="168" spans="1:7" ht="12" customHeight="1" thickBot="1">
      <c r="A168" s="291"/>
      <c r="B168" s="433" t="s">
        <v>92</v>
      </c>
      <c r="C168" s="767"/>
      <c r="D168" s="767"/>
      <c r="E168" s="767"/>
      <c r="F168" s="1036"/>
      <c r="G168" s="467"/>
    </row>
    <row r="169" spans="1:7" ht="12" customHeight="1" thickBot="1">
      <c r="A169" s="360"/>
      <c r="B169" s="437" t="s">
        <v>141</v>
      </c>
      <c r="C169" s="376">
        <f>SUM(C163:C168)</f>
        <v>1500</v>
      </c>
      <c r="D169" s="376">
        <f>SUM(D163:D168)</f>
        <v>1500</v>
      </c>
      <c r="E169" s="376">
        <f>SUM(E163:E168)</f>
        <v>1150</v>
      </c>
      <c r="F169" s="1039">
        <f t="shared" si="0"/>
        <v>0.7666666666666667</v>
      </c>
      <c r="G169" s="453"/>
    </row>
    <row r="170" spans="1:7" ht="12" customHeight="1">
      <c r="A170" s="447">
        <v>3145</v>
      </c>
      <c r="B170" s="424" t="s">
        <v>406</v>
      </c>
      <c r="C170" s="425"/>
      <c r="D170" s="425"/>
      <c r="E170" s="425"/>
      <c r="F170" s="421"/>
      <c r="G170" s="469"/>
    </row>
    <row r="171" spans="1:7" ht="12" customHeight="1">
      <c r="A171" s="443"/>
      <c r="B171" s="428" t="s">
        <v>119</v>
      </c>
      <c r="C171" s="442"/>
      <c r="D171" s="442">
        <v>564</v>
      </c>
      <c r="E171" s="442">
        <v>501</v>
      </c>
      <c r="F171" s="1040">
        <f t="shared" si="0"/>
        <v>0.8882978723404256</v>
      </c>
      <c r="G171" s="469"/>
    </row>
    <row r="172" spans="1:7" ht="12" customHeight="1">
      <c r="A172" s="443"/>
      <c r="B172" s="430" t="s">
        <v>312</v>
      </c>
      <c r="C172" s="442"/>
      <c r="D172" s="442">
        <v>296</v>
      </c>
      <c r="E172" s="442">
        <v>156</v>
      </c>
      <c r="F172" s="743">
        <f t="shared" si="0"/>
        <v>0.527027027027027</v>
      </c>
      <c r="G172" s="578"/>
    </row>
    <row r="173" spans="1:7" ht="12" customHeight="1">
      <c r="A173" s="443"/>
      <c r="B173" s="431" t="s">
        <v>297</v>
      </c>
      <c r="C173" s="442">
        <v>5000</v>
      </c>
      <c r="D173" s="442">
        <v>4283</v>
      </c>
      <c r="E173" s="442">
        <v>4083</v>
      </c>
      <c r="F173" s="743">
        <f t="shared" si="0"/>
        <v>0.9533037590473967</v>
      </c>
      <c r="G173" s="469"/>
    </row>
    <row r="174" spans="1:7" ht="12" customHeight="1">
      <c r="A174" s="443"/>
      <c r="B174" s="432" t="s">
        <v>124</v>
      </c>
      <c r="C174" s="442"/>
      <c r="D174" s="442"/>
      <c r="E174" s="442"/>
      <c r="F174" s="743"/>
      <c r="G174" s="470"/>
    </row>
    <row r="175" spans="1:7" ht="12" customHeight="1">
      <c r="A175" s="443"/>
      <c r="B175" s="432" t="s">
        <v>306</v>
      </c>
      <c r="C175" s="442"/>
      <c r="D175" s="442"/>
      <c r="E175" s="442"/>
      <c r="F175" s="743"/>
      <c r="G175" s="469"/>
    </row>
    <row r="176" spans="1:7" ht="12" customHeight="1" thickBot="1">
      <c r="A176" s="443"/>
      <c r="B176" s="433" t="s">
        <v>92</v>
      </c>
      <c r="C176" s="758"/>
      <c r="D176" s="758"/>
      <c r="E176" s="758"/>
      <c r="F176" s="1041"/>
      <c r="G176" s="471"/>
    </row>
    <row r="177" spans="1:7" ht="12" customHeight="1" thickBot="1">
      <c r="A177" s="445"/>
      <c r="B177" s="437" t="s">
        <v>141</v>
      </c>
      <c r="C177" s="759">
        <f>SUM(C171:C176)</f>
        <v>5000</v>
      </c>
      <c r="D177" s="759">
        <f>SUM(D171:D176)</f>
        <v>5143</v>
      </c>
      <c r="E177" s="759">
        <f>SUM(E171:E176)</f>
        <v>4740</v>
      </c>
      <c r="F177" s="1039">
        <f t="shared" si="0"/>
        <v>0.9216410655259576</v>
      </c>
      <c r="G177" s="472"/>
    </row>
    <row r="178" spans="1:7" ht="12" customHeight="1">
      <c r="A178" s="447">
        <v>3146</v>
      </c>
      <c r="B178" s="424" t="s">
        <v>514</v>
      </c>
      <c r="C178" s="425"/>
      <c r="D178" s="425"/>
      <c r="E178" s="425"/>
      <c r="F178" s="421"/>
      <c r="G178" s="575" t="s">
        <v>25</v>
      </c>
    </row>
    <row r="179" spans="1:7" ht="12" customHeight="1">
      <c r="A179" s="443"/>
      <c r="B179" s="428" t="s">
        <v>119</v>
      </c>
      <c r="C179" s="442">
        <v>2000</v>
      </c>
      <c r="D179" s="1004">
        <v>1953</v>
      </c>
      <c r="E179" s="1004">
        <v>1461</v>
      </c>
      <c r="F179" s="743">
        <f t="shared" si="0"/>
        <v>0.7480798771121352</v>
      </c>
      <c r="G179" s="469"/>
    </row>
    <row r="180" spans="1:7" ht="12" customHeight="1">
      <c r="A180" s="443"/>
      <c r="B180" s="430" t="s">
        <v>312</v>
      </c>
      <c r="C180" s="442">
        <v>600</v>
      </c>
      <c r="D180" s="1004">
        <v>470</v>
      </c>
      <c r="E180" s="1004">
        <v>259</v>
      </c>
      <c r="F180" s="743">
        <f t="shared" si="0"/>
        <v>0.551063829787234</v>
      </c>
      <c r="G180" s="469"/>
    </row>
    <row r="181" spans="1:7" ht="12" customHeight="1">
      <c r="A181" s="443"/>
      <c r="B181" s="431" t="s">
        <v>297</v>
      </c>
      <c r="C181" s="442">
        <v>1400</v>
      </c>
      <c r="D181" s="1004">
        <v>1000</v>
      </c>
      <c r="E181" s="1004">
        <v>1000</v>
      </c>
      <c r="F181" s="743">
        <f t="shared" si="0"/>
        <v>1</v>
      </c>
      <c r="G181" s="578"/>
    </row>
    <row r="182" spans="1:7" ht="12" customHeight="1">
      <c r="A182" s="443"/>
      <c r="B182" s="432" t="s">
        <v>124</v>
      </c>
      <c r="C182" s="442"/>
      <c r="D182" s="1004"/>
      <c r="E182" s="1004"/>
      <c r="F182" s="743"/>
      <c r="G182" s="469"/>
    </row>
    <row r="183" spans="1:7" ht="12" customHeight="1">
      <c r="A183" s="443"/>
      <c r="B183" s="432" t="s">
        <v>306</v>
      </c>
      <c r="C183" s="442">
        <v>2500</v>
      </c>
      <c r="D183" s="1004">
        <v>6428</v>
      </c>
      <c r="E183" s="1004">
        <v>4578</v>
      </c>
      <c r="F183" s="743">
        <f t="shared" si="0"/>
        <v>0.7121966397013068</v>
      </c>
      <c r="G183" s="469"/>
    </row>
    <row r="184" spans="1:7" ht="12" customHeight="1">
      <c r="A184" s="443"/>
      <c r="B184" s="433" t="s">
        <v>264</v>
      </c>
      <c r="C184" s="442">
        <v>500</v>
      </c>
      <c r="D184" s="442">
        <v>664</v>
      </c>
      <c r="E184" s="442"/>
      <c r="F184" s="421">
        <f t="shared" si="0"/>
        <v>0</v>
      </c>
      <c r="G184" s="480"/>
    </row>
    <row r="185" spans="1:7" ht="12" customHeight="1" thickBot="1">
      <c r="A185" s="443"/>
      <c r="B185" s="433" t="s">
        <v>284</v>
      </c>
      <c r="C185" s="768">
        <v>2000</v>
      </c>
      <c r="D185" s="768"/>
      <c r="E185" s="768"/>
      <c r="F185" s="1036"/>
      <c r="G185" s="471"/>
    </row>
    <row r="186" spans="1:7" ht="12" customHeight="1" thickBot="1">
      <c r="A186" s="445"/>
      <c r="B186" s="437" t="s">
        <v>141</v>
      </c>
      <c r="C186" s="759">
        <f>SUM(C179:C185)</f>
        <v>9000</v>
      </c>
      <c r="D186" s="759">
        <f>SUM(D179:D185)</f>
        <v>10515</v>
      </c>
      <c r="E186" s="759">
        <f>SUM(E179:E185)</f>
        <v>7298</v>
      </c>
      <c r="F186" s="1039">
        <f t="shared" si="0"/>
        <v>0.6940561103185925</v>
      </c>
      <c r="G186" s="472"/>
    </row>
    <row r="187" spans="1:7" ht="12.75" thickBot="1">
      <c r="A187" s="462"/>
      <c r="B187" s="473" t="s">
        <v>55</v>
      </c>
      <c r="C187" s="376">
        <f>SUM(C211+C220+C237+C245+C279+C253+C262+C287+C203+C295+C303+C270+C195+C228+C311)</f>
        <v>2860354</v>
      </c>
      <c r="D187" s="376">
        <f>SUM(D211+D220+D237+D245+D279+D253+D262+D287+D203+D295+D303+D270+D195+D228+D311)</f>
        <v>3048319</v>
      </c>
      <c r="E187" s="376">
        <f>SUM(E211+E220+E237+E245+E279+E253+E262+E287+E203+E295+E303+E270+E195+E228+E311)</f>
        <v>2744788</v>
      </c>
      <c r="F187" s="1039">
        <f t="shared" si="0"/>
        <v>0.9004267597977771</v>
      </c>
      <c r="G187" s="453"/>
    </row>
    <row r="188" spans="1:7" ht="12">
      <c r="A188" s="358">
        <v>3200</v>
      </c>
      <c r="B188" s="474" t="s">
        <v>455</v>
      </c>
      <c r="C188" s="366"/>
      <c r="D188" s="366"/>
      <c r="E188" s="366"/>
      <c r="F188" s="421"/>
      <c r="G188" s="418"/>
    </row>
    <row r="189" spans="1:7" ht="12">
      <c r="A189" s="369"/>
      <c r="B189" s="370" t="s">
        <v>119</v>
      </c>
      <c r="C189" s="297">
        <v>99921</v>
      </c>
      <c r="D189" s="1056">
        <v>99917</v>
      </c>
      <c r="E189" s="1056">
        <v>98880</v>
      </c>
      <c r="F189" s="743">
        <f t="shared" si="0"/>
        <v>0.9896213857501727</v>
      </c>
      <c r="G189" s="73"/>
    </row>
    <row r="190" spans="1:7" ht="12">
      <c r="A190" s="369"/>
      <c r="B190" s="182" t="s">
        <v>312</v>
      </c>
      <c r="C190" s="297">
        <v>21753</v>
      </c>
      <c r="D190" s="1056">
        <v>21858</v>
      </c>
      <c r="E190" s="1056">
        <v>18828</v>
      </c>
      <c r="F190" s="743">
        <f t="shared" si="0"/>
        <v>0.8613779851770519</v>
      </c>
      <c r="G190" s="578"/>
    </row>
    <row r="191" spans="1:7" ht="12">
      <c r="A191" s="291"/>
      <c r="B191" s="371" t="s">
        <v>297</v>
      </c>
      <c r="C191" s="297"/>
      <c r="D191" s="1056">
        <v>4</v>
      </c>
      <c r="E191" s="1056">
        <v>4</v>
      </c>
      <c r="F191" s="743">
        <f t="shared" si="0"/>
        <v>1</v>
      </c>
      <c r="G191" s="578"/>
    </row>
    <row r="192" spans="1:7" ht="12">
      <c r="A192" s="291"/>
      <c r="B192" s="298" t="s">
        <v>124</v>
      </c>
      <c r="C192" s="297"/>
      <c r="D192" s="297"/>
      <c r="E192" s="297"/>
      <c r="F192" s="743"/>
      <c r="G192" s="578"/>
    </row>
    <row r="193" spans="1:7" ht="12">
      <c r="A193" s="369"/>
      <c r="B193" s="298" t="s">
        <v>306</v>
      </c>
      <c r="C193" s="297"/>
      <c r="D193" s="297"/>
      <c r="E193" s="297"/>
      <c r="F193" s="421"/>
      <c r="G193" s="580"/>
    </row>
    <row r="194" spans="1:7" ht="12.75" thickBot="1">
      <c r="A194" s="291"/>
      <c r="B194" s="433" t="s">
        <v>92</v>
      </c>
      <c r="C194" s="767"/>
      <c r="D194" s="767"/>
      <c r="E194" s="767"/>
      <c r="F194" s="1036"/>
      <c r="G194" s="451"/>
    </row>
    <row r="195" spans="1:7" ht="12.75" thickBot="1">
      <c r="A195" s="360"/>
      <c r="B195" s="437" t="s">
        <v>141</v>
      </c>
      <c r="C195" s="376">
        <f>SUM(C189:C194)</f>
        <v>121674</v>
      </c>
      <c r="D195" s="1077">
        <f>SUM(D189:D194)</f>
        <v>121779</v>
      </c>
      <c r="E195" s="1077">
        <f>SUM(E189:E194)</f>
        <v>117712</v>
      </c>
      <c r="F195" s="1039">
        <f t="shared" si="0"/>
        <v>0.9666034373742599</v>
      </c>
      <c r="G195" s="453"/>
    </row>
    <row r="196" spans="1:7" ht="12">
      <c r="A196" s="358">
        <v>3201</v>
      </c>
      <c r="B196" s="457" t="s">
        <v>372</v>
      </c>
      <c r="C196" s="366"/>
      <c r="D196" s="366"/>
      <c r="E196" s="366"/>
      <c r="F196" s="421"/>
      <c r="G196" s="418"/>
    </row>
    <row r="197" spans="1:7" ht="12">
      <c r="A197" s="358"/>
      <c r="B197" s="371" t="s">
        <v>119</v>
      </c>
      <c r="C197" s="765">
        <v>25640</v>
      </c>
      <c r="D197" s="1059">
        <v>25474</v>
      </c>
      <c r="E197" s="1059">
        <v>22114</v>
      </c>
      <c r="F197" s="1040">
        <f t="shared" si="0"/>
        <v>0.8681008086676612</v>
      </c>
      <c r="G197" s="578"/>
    </row>
    <row r="198" spans="1:7" ht="12">
      <c r="A198" s="358"/>
      <c r="B198" s="182" t="s">
        <v>312</v>
      </c>
      <c r="C198" s="765">
        <v>6625</v>
      </c>
      <c r="D198" s="1059">
        <v>7398</v>
      </c>
      <c r="E198" s="1059">
        <v>4106</v>
      </c>
      <c r="F198" s="743">
        <f t="shared" si="0"/>
        <v>0.5550148688834821</v>
      </c>
      <c r="G198" s="578"/>
    </row>
    <row r="199" spans="1:7" ht="12">
      <c r="A199" s="358"/>
      <c r="B199" s="371" t="s">
        <v>297</v>
      </c>
      <c r="C199" s="765">
        <v>79197</v>
      </c>
      <c r="D199" s="1059">
        <v>103295</v>
      </c>
      <c r="E199" s="1059">
        <v>92234</v>
      </c>
      <c r="F199" s="743">
        <f t="shared" si="0"/>
        <v>0.8929183406747665</v>
      </c>
      <c r="G199" s="578"/>
    </row>
    <row r="200" spans="1:7" ht="12">
      <c r="A200" s="358"/>
      <c r="B200" s="475" t="s">
        <v>124</v>
      </c>
      <c r="C200" s="765"/>
      <c r="D200" s="1059"/>
      <c r="E200" s="1059"/>
      <c r="F200" s="743"/>
      <c r="G200" s="464"/>
    </row>
    <row r="201" spans="1:7" ht="12">
      <c r="A201" s="358"/>
      <c r="B201" s="475" t="s">
        <v>306</v>
      </c>
      <c r="C201" s="765"/>
      <c r="D201" s="1059">
        <v>2000</v>
      </c>
      <c r="E201" s="1059"/>
      <c r="F201" s="743">
        <f t="shared" si="0"/>
        <v>0</v>
      </c>
      <c r="G201" s="422"/>
    </row>
    <row r="202" spans="1:7" ht="12.75" thickBot="1">
      <c r="A202" s="358"/>
      <c r="B202" s="433" t="s">
        <v>92</v>
      </c>
      <c r="C202" s="769"/>
      <c r="D202" s="769"/>
      <c r="E202" s="769"/>
      <c r="F202" s="1041"/>
      <c r="G202" s="422"/>
    </row>
    <row r="203" spans="1:7" ht="12.75" thickBot="1">
      <c r="A203" s="381"/>
      <c r="B203" s="437" t="s">
        <v>141</v>
      </c>
      <c r="C203" s="376">
        <f>SUM(C197:C202)</f>
        <v>111462</v>
      </c>
      <c r="D203" s="1077">
        <f>SUM(D197:D202)</f>
        <v>138167</v>
      </c>
      <c r="E203" s="1077">
        <f>SUM(E197:E202)</f>
        <v>118454</v>
      </c>
      <c r="F203" s="1039">
        <f>SUM(E203/D203)</f>
        <v>0.8573248315444354</v>
      </c>
      <c r="G203" s="453"/>
    </row>
    <row r="204" spans="1:7" ht="12">
      <c r="A204" s="74">
        <v>3202</v>
      </c>
      <c r="B204" s="380" t="s">
        <v>298</v>
      </c>
      <c r="C204" s="366"/>
      <c r="D204" s="366"/>
      <c r="E204" s="366"/>
      <c r="F204" s="421"/>
      <c r="G204" s="575" t="s">
        <v>25</v>
      </c>
    </row>
    <row r="205" spans="1:7" ht="12">
      <c r="A205" s="74"/>
      <c r="B205" s="370" t="s">
        <v>119</v>
      </c>
      <c r="C205" s="765">
        <v>2500</v>
      </c>
      <c r="D205" s="765">
        <v>2433</v>
      </c>
      <c r="E205" s="765">
        <v>1403</v>
      </c>
      <c r="F205" s="743">
        <f>SUM(E205/D205)</f>
        <v>0.5766543362104398</v>
      </c>
      <c r="G205" s="422"/>
    </row>
    <row r="206" spans="1:7" ht="12">
      <c r="A206" s="74"/>
      <c r="B206" s="182" t="s">
        <v>312</v>
      </c>
      <c r="C206" s="765">
        <v>1300</v>
      </c>
      <c r="D206" s="1059">
        <v>837</v>
      </c>
      <c r="E206" s="1059">
        <v>303</v>
      </c>
      <c r="F206" s="743">
        <f>SUM(E206/D206)</f>
        <v>0.36200716845878134</v>
      </c>
      <c r="G206" s="464"/>
    </row>
    <row r="207" spans="1:7" ht="12">
      <c r="A207" s="74"/>
      <c r="B207" s="371" t="s">
        <v>297</v>
      </c>
      <c r="C207" s="765">
        <v>2000</v>
      </c>
      <c r="D207" s="1059">
        <v>4040</v>
      </c>
      <c r="E207" s="1059">
        <v>3216</v>
      </c>
      <c r="F207" s="743">
        <f>SUM(E207/D207)</f>
        <v>0.7960396039603961</v>
      </c>
      <c r="G207" s="578"/>
    </row>
    <row r="208" spans="1:7" ht="12">
      <c r="A208" s="74"/>
      <c r="B208" s="298" t="s">
        <v>124</v>
      </c>
      <c r="C208" s="765"/>
      <c r="D208" s="1059"/>
      <c r="E208" s="1059"/>
      <c r="F208" s="743"/>
      <c r="G208" s="464"/>
    </row>
    <row r="209" spans="1:7" ht="12">
      <c r="A209" s="74"/>
      <c r="B209" s="298" t="s">
        <v>306</v>
      </c>
      <c r="C209" s="765">
        <v>4200</v>
      </c>
      <c r="D209" s="1059">
        <v>6192</v>
      </c>
      <c r="E209" s="1059">
        <v>5390</v>
      </c>
      <c r="F209" s="743">
        <f>SUM(E209/D209)</f>
        <v>0.8704780361757106</v>
      </c>
      <c r="G209" s="464"/>
    </row>
    <row r="210" spans="1:7" ht="12.75" thickBot="1">
      <c r="A210" s="74"/>
      <c r="B210" s="433" t="s">
        <v>284</v>
      </c>
      <c r="C210" s="769"/>
      <c r="D210" s="769"/>
      <c r="E210" s="769"/>
      <c r="F210" s="1038"/>
      <c r="G210" s="451"/>
    </row>
    <row r="211" spans="1:7" ht="12.75" thickBot="1">
      <c r="A211" s="381"/>
      <c r="B211" s="437" t="s">
        <v>141</v>
      </c>
      <c r="C211" s="376">
        <f>SUM(C205:C210)</f>
        <v>10000</v>
      </c>
      <c r="D211" s="376">
        <f>SUM(D205:D210)</f>
        <v>13502</v>
      </c>
      <c r="E211" s="376">
        <f>SUM(E205:E210)</f>
        <v>10312</v>
      </c>
      <c r="F211" s="1039">
        <f>SUM(E211/D211)</f>
        <v>0.7637387053769812</v>
      </c>
      <c r="G211" s="453"/>
    </row>
    <row r="212" spans="1:7" ht="12">
      <c r="A212" s="74">
        <v>3203</v>
      </c>
      <c r="B212" s="460" t="s">
        <v>176</v>
      </c>
      <c r="C212" s="366"/>
      <c r="D212" s="366"/>
      <c r="E212" s="366"/>
      <c r="F212" s="421"/>
      <c r="G212" s="448" t="s">
        <v>166</v>
      </c>
    </row>
    <row r="213" spans="1:7" ht="12" customHeight="1">
      <c r="A213" s="369"/>
      <c r="B213" s="370" t="s">
        <v>119</v>
      </c>
      <c r="C213" s="297"/>
      <c r="D213" s="297"/>
      <c r="E213" s="297"/>
      <c r="F213" s="421"/>
      <c r="G213" s="422" t="s">
        <v>167</v>
      </c>
    </row>
    <row r="214" spans="1:7" ht="12" customHeight="1">
      <c r="A214" s="369"/>
      <c r="B214" s="182" t="s">
        <v>312</v>
      </c>
      <c r="C214" s="297"/>
      <c r="D214" s="297"/>
      <c r="E214" s="297"/>
      <c r="F214" s="421"/>
      <c r="G214" s="448"/>
    </row>
    <row r="215" spans="1:7" ht="12" customHeight="1">
      <c r="A215" s="369"/>
      <c r="B215" s="371" t="s">
        <v>297</v>
      </c>
      <c r="C215" s="297">
        <v>1500</v>
      </c>
      <c r="D215" s="297">
        <v>1500</v>
      </c>
      <c r="E215" s="297"/>
      <c r="F215" s="421">
        <f>SUM(E215/D215)</f>
        <v>0</v>
      </c>
      <c r="G215" s="577"/>
    </row>
    <row r="216" spans="1:7" ht="12" customHeight="1">
      <c r="A216" s="369"/>
      <c r="B216" s="298" t="s">
        <v>124</v>
      </c>
      <c r="C216" s="297"/>
      <c r="D216" s="297"/>
      <c r="E216" s="297"/>
      <c r="F216" s="421"/>
      <c r="G216" s="577"/>
    </row>
    <row r="217" spans="1:7" ht="12" customHeight="1">
      <c r="A217" s="369"/>
      <c r="B217" s="298" t="s">
        <v>306</v>
      </c>
      <c r="C217" s="297">
        <v>3500</v>
      </c>
      <c r="D217" s="297">
        <v>3500</v>
      </c>
      <c r="E217" s="297">
        <v>3300</v>
      </c>
      <c r="F217" s="743">
        <f>SUM(E217/D217)</f>
        <v>0.9428571428571428</v>
      </c>
      <c r="G217" s="468"/>
    </row>
    <row r="218" spans="1:7" ht="12">
      <c r="A218" s="369"/>
      <c r="B218" s="476" t="s">
        <v>264</v>
      </c>
      <c r="C218" s="297"/>
      <c r="D218" s="297"/>
      <c r="E218" s="297"/>
      <c r="F218" s="421"/>
      <c r="G218" s="464"/>
    </row>
    <row r="219" spans="1:7" ht="12.75" thickBot="1">
      <c r="A219" s="369"/>
      <c r="B219" s="433" t="s">
        <v>284</v>
      </c>
      <c r="C219" s="764">
        <v>3000</v>
      </c>
      <c r="D219" s="764">
        <v>3000</v>
      </c>
      <c r="E219" s="767"/>
      <c r="F219" s="1036">
        <f>SUM(E219/D219)</f>
        <v>0</v>
      </c>
      <c r="G219" s="417"/>
    </row>
    <row r="220" spans="1:7" ht="12" customHeight="1" thickBot="1">
      <c r="A220" s="381"/>
      <c r="B220" s="437" t="s">
        <v>141</v>
      </c>
      <c r="C220" s="376">
        <f>SUM(C213:C219)</f>
        <v>8000</v>
      </c>
      <c r="D220" s="376">
        <f>SUM(D213:D219)</f>
        <v>8000</v>
      </c>
      <c r="E220" s="376">
        <f>SUM(E213:E219)</f>
        <v>3300</v>
      </c>
      <c r="F220" s="1039">
        <f>SUM(E220/D220)</f>
        <v>0.4125</v>
      </c>
      <c r="G220" s="453"/>
    </row>
    <row r="221" spans="1:7" ht="12" customHeight="1">
      <c r="A221" s="74">
        <v>3204</v>
      </c>
      <c r="B221" s="460" t="s">
        <v>410</v>
      </c>
      <c r="C221" s="366"/>
      <c r="D221" s="366"/>
      <c r="E221" s="366"/>
      <c r="F221" s="421"/>
      <c r="G221" s="448"/>
    </row>
    <row r="222" spans="1:7" ht="12" customHeight="1">
      <c r="A222" s="369"/>
      <c r="B222" s="370" t="s">
        <v>119</v>
      </c>
      <c r="C222" s="297"/>
      <c r="D222" s="297"/>
      <c r="E222" s="297"/>
      <c r="F222" s="421"/>
      <c r="G222" s="422"/>
    </row>
    <row r="223" spans="1:7" ht="12" customHeight="1">
      <c r="A223" s="369"/>
      <c r="B223" s="182" t="s">
        <v>312</v>
      </c>
      <c r="C223" s="297"/>
      <c r="D223" s="297"/>
      <c r="E223" s="297"/>
      <c r="F223" s="421"/>
      <c r="G223" s="577"/>
    </row>
    <row r="224" spans="1:7" ht="12" customHeight="1">
      <c r="A224" s="369"/>
      <c r="B224" s="371" t="s">
        <v>297</v>
      </c>
      <c r="C224" s="297">
        <v>10200</v>
      </c>
      <c r="D224" s="297">
        <v>10667</v>
      </c>
      <c r="E224" s="297">
        <v>9180</v>
      </c>
      <c r="F224" s="743">
        <f>SUM(E224/D224)</f>
        <v>0.8605981063091779</v>
      </c>
      <c r="G224" s="577"/>
    </row>
    <row r="225" spans="1:7" ht="12" customHeight="1">
      <c r="A225" s="369"/>
      <c r="B225" s="298" t="s">
        <v>306</v>
      </c>
      <c r="C225" s="297"/>
      <c r="D225" s="297"/>
      <c r="E225" s="297"/>
      <c r="F225" s="421"/>
      <c r="G225" s="468"/>
    </row>
    <row r="226" spans="1:7" ht="12" customHeight="1">
      <c r="A226" s="369"/>
      <c r="B226" s="298" t="s">
        <v>124</v>
      </c>
      <c r="C226" s="297"/>
      <c r="D226" s="297"/>
      <c r="E226" s="297"/>
      <c r="F226" s="421"/>
      <c r="G226" s="422"/>
    </row>
    <row r="227" spans="1:7" ht="12" customHeight="1" thickBot="1">
      <c r="A227" s="369"/>
      <c r="B227" s="433" t="s">
        <v>92</v>
      </c>
      <c r="C227" s="767"/>
      <c r="D227" s="767"/>
      <c r="E227" s="767"/>
      <c r="F227" s="1036"/>
      <c r="G227" s="417"/>
    </row>
    <row r="228" spans="1:7" ht="12" customHeight="1" thickBot="1">
      <c r="A228" s="381"/>
      <c r="B228" s="437" t="s">
        <v>141</v>
      </c>
      <c r="C228" s="376">
        <f>SUM(C222:C227)</f>
        <v>10200</v>
      </c>
      <c r="D228" s="376">
        <f>SUM(D222:D227)</f>
        <v>10667</v>
      </c>
      <c r="E228" s="376">
        <f>SUM(E222:E227)</f>
        <v>9180</v>
      </c>
      <c r="F228" s="1039">
        <f>SUM(E228/D228)</f>
        <v>0.8605981063091779</v>
      </c>
      <c r="G228" s="453"/>
    </row>
    <row r="229" spans="1:7" ht="12" customHeight="1">
      <c r="A229" s="74">
        <v>3205</v>
      </c>
      <c r="B229" s="460" t="s">
        <v>374</v>
      </c>
      <c r="C229" s="366"/>
      <c r="D229" s="366"/>
      <c r="E229" s="366"/>
      <c r="F229" s="421"/>
      <c r="G229" s="448" t="s">
        <v>166</v>
      </c>
    </row>
    <row r="230" spans="1:7" ht="12" customHeight="1">
      <c r="A230" s="369"/>
      <c r="B230" s="370" t="s">
        <v>119</v>
      </c>
      <c r="C230" s="297">
        <v>4000</v>
      </c>
      <c r="D230" s="1056">
        <v>2532</v>
      </c>
      <c r="E230" s="1056">
        <v>1768</v>
      </c>
      <c r="F230" s="1040">
        <f>SUM(E230/D230)</f>
        <v>0.69826224328594</v>
      </c>
      <c r="G230" s="422" t="s">
        <v>167</v>
      </c>
    </row>
    <row r="231" spans="1:7" ht="12" customHeight="1">
      <c r="A231" s="369"/>
      <c r="B231" s="182" t="s">
        <v>312</v>
      </c>
      <c r="C231" s="297">
        <v>1000</v>
      </c>
      <c r="D231" s="1056">
        <v>758</v>
      </c>
      <c r="E231" s="1056">
        <v>411</v>
      </c>
      <c r="F231" s="743">
        <f>SUM(E231/D231)</f>
        <v>0.5422163588390502</v>
      </c>
      <c r="G231" s="449"/>
    </row>
    <row r="232" spans="1:7" ht="12" customHeight="1">
      <c r="A232" s="291"/>
      <c r="B232" s="371" t="s">
        <v>297</v>
      </c>
      <c r="C232" s="297">
        <v>12500</v>
      </c>
      <c r="D232" s="1056">
        <v>17181</v>
      </c>
      <c r="E232" s="1056">
        <v>13600</v>
      </c>
      <c r="F232" s="743">
        <f>SUM(E232/D232)</f>
        <v>0.7915720854432222</v>
      </c>
      <c r="G232" s="577"/>
    </row>
    <row r="233" spans="1:7" ht="12" customHeight="1">
      <c r="A233" s="291"/>
      <c r="B233" s="298" t="s">
        <v>124</v>
      </c>
      <c r="C233" s="297"/>
      <c r="D233" s="1056"/>
      <c r="E233" s="1056"/>
      <c r="F233" s="743"/>
      <c r="G233" s="577"/>
    </row>
    <row r="234" spans="1:7" ht="12" customHeight="1">
      <c r="A234" s="291"/>
      <c r="B234" s="298" t="s">
        <v>306</v>
      </c>
      <c r="C234" s="297">
        <v>10000</v>
      </c>
      <c r="D234" s="1056">
        <v>14517</v>
      </c>
      <c r="E234" s="1056">
        <v>14516</v>
      </c>
      <c r="F234" s="743">
        <f>SUM(E234/D234)</f>
        <v>0.9999311152441964</v>
      </c>
      <c r="G234" s="450"/>
    </row>
    <row r="235" spans="1:7" ht="12" customHeight="1">
      <c r="A235" s="291"/>
      <c r="B235" s="298" t="s">
        <v>124</v>
      </c>
      <c r="C235" s="297"/>
      <c r="D235" s="1056"/>
      <c r="E235" s="1056"/>
      <c r="F235" s="743"/>
      <c r="G235" s="450"/>
    </row>
    <row r="236" spans="1:7" ht="12" customHeight="1" thickBot="1">
      <c r="A236" s="291"/>
      <c r="B236" s="433" t="s">
        <v>284</v>
      </c>
      <c r="C236" s="764">
        <v>7000</v>
      </c>
      <c r="D236" s="1060">
        <v>7823</v>
      </c>
      <c r="E236" s="1060">
        <v>5153</v>
      </c>
      <c r="F236" s="1041">
        <f>SUM(E236/D236)</f>
        <v>0.6586987089351911</v>
      </c>
      <c r="G236" s="477"/>
    </row>
    <row r="237" spans="1:7" ht="12" customHeight="1" thickBot="1">
      <c r="A237" s="381"/>
      <c r="B237" s="437" t="s">
        <v>141</v>
      </c>
      <c r="C237" s="376">
        <f>SUM(C230:C236)</f>
        <v>34500</v>
      </c>
      <c r="D237" s="376">
        <f>SUM(D230:D236)</f>
        <v>42811</v>
      </c>
      <c r="E237" s="376">
        <f>SUM(E230:E236)</f>
        <v>35448</v>
      </c>
      <c r="F237" s="1039">
        <f>SUM(E237/D237)</f>
        <v>0.8280114923734554</v>
      </c>
      <c r="G237" s="478"/>
    </row>
    <row r="238" spans="1:7" ht="12" customHeight="1">
      <c r="A238" s="358">
        <v>3207</v>
      </c>
      <c r="B238" s="460" t="s">
        <v>303</v>
      </c>
      <c r="C238" s="366"/>
      <c r="D238" s="366"/>
      <c r="E238" s="366"/>
      <c r="F238" s="421"/>
      <c r="G238" s="449"/>
    </row>
    <row r="239" spans="1:7" ht="12" customHeight="1">
      <c r="A239" s="291"/>
      <c r="B239" s="370" t="s">
        <v>119</v>
      </c>
      <c r="C239" s="297"/>
      <c r="D239" s="297"/>
      <c r="E239" s="297"/>
      <c r="F239" s="421"/>
      <c r="G239" s="449"/>
    </row>
    <row r="240" spans="1:7" ht="12" customHeight="1">
      <c r="A240" s="291"/>
      <c r="B240" s="182" t="s">
        <v>312</v>
      </c>
      <c r="C240" s="297"/>
      <c r="D240" s="297"/>
      <c r="E240" s="297"/>
      <c r="F240" s="421"/>
      <c r="G240" s="441"/>
    </row>
    <row r="241" spans="1:7" ht="12" customHeight="1">
      <c r="A241" s="291"/>
      <c r="B241" s="371" t="s">
        <v>297</v>
      </c>
      <c r="C241" s="297">
        <v>26500</v>
      </c>
      <c r="D241" s="297">
        <v>28590</v>
      </c>
      <c r="E241" s="297">
        <v>25581</v>
      </c>
      <c r="F241" s="743">
        <f>SUM(E241/D241)</f>
        <v>0.8947534102833159</v>
      </c>
      <c r="G241" s="577"/>
    </row>
    <row r="242" spans="1:7" ht="12" customHeight="1">
      <c r="A242" s="291"/>
      <c r="B242" s="298" t="s">
        <v>124</v>
      </c>
      <c r="C242" s="297"/>
      <c r="D242" s="297"/>
      <c r="E242" s="297"/>
      <c r="F242" s="421"/>
      <c r="G242" s="577"/>
    </row>
    <row r="243" spans="1:7" ht="12" customHeight="1">
      <c r="A243" s="291"/>
      <c r="B243" s="298" t="s">
        <v>306</v>
      </c>
      <c r="C243" s="297"/>
      <c r="D243" s="297"/>
      <c r="E243" s="297"/>
      <c r="F243" s="421"/>
      <c r="G243" s="449"/>
    </row>
    <row r="244" spans="1:7" ht="12" customHeight="1" thickBot="1">
      <c r="A244" s="291"/>
      <c r="B244" s="433" t="s">
        <v>92</v>
      </c>
      <c r="C244" s="767"/>
      <c r="D244" s="767"/>
      <c r="E244" s="767"/>
      <c r="F244" s="1036"/>
      <c r="G244" s="417"/>
    </row>
    <row r="245" spans="1:7" ht="12.75" thickBot="1">
      <c r="A245" s="360"/>
      <c r="B245" s="437" t="s">
        <v>141</v>
      </c>
      <c r="C245" s="376">
        <f>SUM(C239:C244)</f>
        <v>26500</v>
      </c>
      <c r="D245" s="376">
        <f>SUM(D239:D244)</f>
        <v>28590</v>
      </c>
      <c r="E245" s="376">
        <f>SUM(E239:E244)</f>
        <v>25581</v>
      </c>
      <c r="F245" s="1039">
        <f>SUM(E245/D245)</f>
        <v>0.8947534102833159</v>
      </c>
      <c r="G245" s="453"/>
    </row>
    <row r="246" spans="1:7" ht="12">
      <c r="A246" s="358">
        <v>3208</v>
      </c>
      <c r="B246" s="460" t="s">
        <v>199</v>
      </c>
      <c r="C246" s="366"/>
      <c r="D246" s="366"/>
      <c r="E246" s="366"/>
      <c r="F246" s="421"/>
      <c r="G246" s="449"/>
    </row>
    <row r="247" spans="1:7" ht="12">
      <c r="A247" s="291"/>
      <c r="B247" s="370" t="s">
        <v>119</v>
      </c>
      <c r="C247" s="297"/>
      <c r="D247" s="297"/>
      <c r="E247" s="297"/>
      <c r="F247" s="421"/>
      <c r="G247" s="449"/>
    </row>
    <row r="248" spans="1:7" ht="12">
      <c r="A248" s="291"/>
      <c r="B248" s="182" t="s">
        <v>312</v>
      </c>
      <c r="C248" s="297"/>
      <c r="D248" s="297"/>
      <c r="E248" s="297"/>
      <c r="F248" s="421"/>
      <c r="G248" s="577"/>
    </row>
    <row r="249" spans="1:7" ht="12">
      <c r="A249" s="291"/>
      <c r="B249" s="371" t="s">
        <v>297</v>
      </c>
      <c r="C249" s="297">
        <v>67428</v>
      </c>
      <c r="D249" s="297">
        <v>77939</v>
      </c>
      <c r="E249" s="297">
        <v>60143</v>
      </c>
      <c r="F249" s="743">
        <f>SUM(E249/D249)</f>
        <v>0.7716675861891993</v>
      </c>
      <c r="G249" s="577"/>
    </row>
    <row r="250" spans="1:7" ht="12">
      <c r="A250" s="291"/>
      <c r="B250" s="298" t="s">
        <v>124</v>
      </c>
      <c r="C250" s="297"/>
      <c r="D250" s="297"/>
      <c r="E250" s="297"/>
      <c r="F250" s="421"/>
      <c r="G250" s="449"/>
    </row>
    <row r="251" spans="1:7" ht="12">
      <c r="A251" s="291"/>
      <c r="B251" s="298" t="s">
        <v>306</v>
      </c>
      <c r="C251" s="297"/>
      <c r="D251" s="297"/>
      <c r="E251" s="297"/>
      <c r="F251" s="421"/>
      <c r="G251" s="449"/>
    </row>
    <row r="252" spans="1:7" ht="12.75" thickBot="1">
      <c r="A252" s="291"/>
      <c r="B252" s="433" t="s">
        <v>92</v>
      </c>
      <c r="C252" s="767"/>
      <c r="D252" s="767"/>
      <c r="E252" s="767"/>
      <c r="F252" s="1036"/>
      <c r="G252" s="417"/>
    </row>
    <row r="253" spans="1:7" ht="12.75" thickBot="1">
      <c r="A253" s="360"/>
      <c r="B253" s="437" t="s">
        <v>141</v>
      </c>
      <c r="C253" s="376">
        <f>SUM(C247:C252)</f>
        <v>67428</v>
      </c>
      <c r="D253" s="1077">
        <f>SUM(D247:D252)</f>
        <v>77939</v>
      </c>
      <c r="E253" s="1077">
        <f>SUM(E247:E252)</f>
        <v>60143</v>
      </c>
      <c r="F253" s="1039">
        <f>SUM(E253/D253)</f>
        <v>0.7716675861891993</v>
      </c>
      <c r="G253" s="453"/>
    </row>
    <row r="254" spans="1:7" ht="12">
      <c r="A254" s="74">
        <v>3209</v>
      </c>
      <c r="B254" s="383" t="s">
        <v>82</v>
      </c>
      <c r="C254" s="366"/>
      <c r="D254" s="366"/>
      <c r="E254" s="366"/>
      <c r="F254" s="421"/>
      <c r="G254" s="448"/>
    </row>
    <row r="255" spans="1:7" ht="12">
      <c r="A255" s="74"/>
      <c r="B255" s="371" t="s">
        <v>119</v>
      </c>
      <c r="C255" s="765">
        <v>3000</v>
      </c>
      <c r="D255" s="1059">
        <v>200</v>
      </c>
      <c r="E255" s="1059"/>
      <c r="F255" s="421">
        <f>SUM(E255/D255)</f>
        <v>0</v>
      </c>
      <c r="G255" s="422"/>
    </row>
    <row r="256" spans="1:7" ht="12">
      <c r="A256" s="74"/>
      <c r="B256" s="182" t="s">
        <v>312</v>
      </c>
      <c r="C256" s="765">
        <v>1000</v>
      </c>
      <c r="D256" s="1059">
        <v>1000</v>
      </c>
      <c r="E256" s="1059">
        <v>9</v>
      </c>
      <c r="F256" s="743">
        <f>SUM(E256/D256)</f>
        <v>0.009</v>
      </c>
      <c r="G256" s="577"/>
    </row>
    <row r="257" spans="1:7" ht="12">
      <c r="A257" s="74"/>
      <c r="B257" s="371" t="s">
        <v>297</v>
      </c>
      <c r="C257" s="765">
        <v>900</v>
      </c>
      <c r="D257" s="1059">
        <v>900</v>
      </c>
      <c r="E257" s="1059"/>
      <c r="F257" s="743">
        <f>SUM(E257/D257)</f>
        <v>0</v>
      </c>
      <c r="G257" s="577"/>
    </row>
    <row r="258" spans="1:7" ht="12">
      <c r="A258" s="74"/>
      <c r="B258" s="475" t="s">
        <v>124</v>
      </c>
      <c r="C258" s="765"/>
      <c r="D258" s="1059"/>
      <c r="E258" s="1059"/>
      <c r="F258" s="743"/>
      <c r="G258" s="464"/>
    </row>
    <row r="259" spans="1:7" ht="12">
      <c r="A259" s="74"/>
      <c r="B259" s="475" t="s">
        <v>306</v>
      </c>
      <c r="C259" s="765">
        <v>5100</v>
      </c>
      <c r="D259" s="1059">
        <v>3959</v>
      </c>
      <c r="E259" s="1059">
        <v>2837</v>
      </c>
      <c r="F259" s="743">
        <f>SUM(E259/D259)</f>
        <v>0.7165950997726699</v>
      </c>
      <c r="G259" s="422"/>
    </row>
    <row r="260" spans="1:7" ht="12">
      <c r="A260" s="74"/>
      <c r="B260" s="433" t="s">
        <v>264</v>
      </c>
      <c r="C260" s="386"/>
      <c r="D260" s="1061">
        <v>500</v>
      </c>
      <c r="E260" s="1061">
        <v>500</v>
      </c>
      <c r="F260" s="743">
        <f>SUM(E260/D260)</f>
        <v>1</v>
      </c>
      <c r="G260" s="422"/>
    </row>
    <row r="261" spans="1:7" ht="12.75" thickBot="1">
      <c r="A261" s="74"/>
      <c r="B261" s="1021" t="s">
        <v>284</v>
      </c>
      <c r="C261" s="769"/>
      <c r="D261" s="1062">
        <v>3441</v>
      </c>
      <c r="E261" s="1062"/>
      <c r="F261" s="1036">
        <f>SUM(E261/D261)</f>
        <v>0</v>
      </c>
      <c r="G261" s="467"/>
    </row>
    <row r="262" spans="1:7" ht="12.75" thickBot="1">
      <c r="A262" s="381"/>
      <c r="B262" s="437" t="s">
        <v>141</v>
      </c>
      <c r="C262" s="376">
        <f>SUM(C255:C260)</f>
        <v>10000</v>
      </c>
      <c r="D262" s="1077">
        <f>SUM(D255:D261)</f>
        <v>10000</v>
      </c>
      <c r="E262" s="1077">
        <f>SUM(E255:E261)</f>
        <v>3346</v>
      </c>
      <c r="F262" s="1039">
        <f>SUM(E262/D262)</f>
        <v>0.3346</v>
      </c>
      <c r="G262" s="453"/>
    </row>
    <row r="263" spans="1:7" ht="12">
      <c r="A263" s="74">
        <v>3210</v>
      </c>
      <c r="B263" s="383" t="s">
        <v>42</v>
      </c>
      <c r="C263" s="366"/>
      <c r="D263" s="366"/>
      <c r="E263" s="366"/>
      <c r="F263" s="421"/>
      <c r="G263" s="448"/>
    </row>
    <row r="264" spans="1:7" ht="12">
      <c r="A264" s="74"/>
      <c r="B264" s="371" t="s">
        <v>119</v>
      </c>
      <c r="C264" s="366"/>
      <c r="D264" s="366"/>
      <c r="E264" s="366"/>
      <c r="F264" s="421"/>
      <c r="G264" s="422"/>
    </row>
    <row r="265" spans="1:7" ht="12">
      <c r="A265" s="74"/>
      <c r="B265" s="182" t="s">
        <v>312</v>
      </c>
      <c r="C265" s="366"/>
      <c r="D265" s="366"/>
      <c r="E265" s="366"/>
      <c r="F265" s="421"/>
      <c r="G265" s="577"/>
    </row>
    <row r="266" spans="1:7" ht="12">
      <c r="A266" s="74"/>
      <c r="B266" s="371" t="s">
        <v>297</v>
      </c>
      <c r="C266" s="765">
        <v>2000</v>
      </c>
      <c r="D266" s="765">
        <v>2000</v>
      </c>
      <c r="E266" s="765"/>
      <c r="F266" s="421">
        <f>SUM(E266/D266)</f>
        <v>0</v>
      </c>
      <c r="G266" s="577"/>
    </row>
    <row r="267" spans="1:7" ht="12">
      <c r="A267" s="74"/>
      <c r="B267" s="475" t="s">
        <v>124</v>
      </c>
      <c r="C267" s="765"/>
      <c r="D267" s="765"/>
      <c r="E267" s="765"/>
      <c r="F267" s="421"/>
      <c r="G267" s="578"/>
    </row>
    <row r="268" spans="1:7" ht="12">
      <c r="A268" s="74"/>
      <c r="B268" s="475" t="s">
        <v>306</v>
      </c>
      <c r="C268" s="765"/>
      <c r="D268" s="765"/>
      <c r="E268" s="765"/>
      <c r="F268" s="421"/>
      <c r="G268" s="422"/>
    </row>
    <row r="269" spans="1:7" ht="12.75" thickBot="1">
      <c r="A269" s="74"/>
      <c r="B269" s="433" t="s">
        <v>92</v>
      </c>
      <c r="C269" s="387"/>
      <c r="D269" s="387"/>
      <c r="E269" s="387"/>
      <c r="F269" s="1036"/>
      <c r="G269" s="451"/>
    </row>
    <row r="270" spans="1:7" ht="12.75" thickBot="1">
      <c r="A270" s="381"/>
      <c r="B270" s="437" t="s">
        <v>141</v>
      </c>
      <c r="C270" s="376">
        <f>SUM(C266:C269)</f>
        <v>2000</v>
      </c>
      <c r="D270" s="376">
        <f>SUM(D266:D269)</f>
        <v>2000</v>
      </c>
      <c r="E270" s="376"/>
      <c r="F270" s="1039">
        <f>SUM(E270/D270)</f>
        <v>0</v>
      </c>
      <c r="G270" s="453"/>
    </row>
    <row r="271" spans="1:7" ht="12">
      <c r="A271" s="358"/>
      <c r="B271" s="380" t="s">
        <v>96</v>
      </c>
      <c r="C271" s="378">
        <f>SUM(C279+C287+C295+C303+C311)</f>
        <v>2458590</v>
      </c>
      <c r="D271" s="378">
        <f>SUM(D279+D287+D295+D303+D311)</f>
        <v>2594864</v>
      </c>
      <c r="E271" s="378">
        <f>SUM(E279+E287+E295+E303+E311)</f>
        <v>2361312</v>
      </c>
      <c r="F271" s="421">
        <f>SUM(E271/D271)</f>
        <v>0.9099945122364794</v>
      </c>
      <c r="G271" s="418"/>
    </row>
    <row r="272" spans="1:7" ht="12">
      <c r="A272" s="358">
        <v>3211</v>
      </c>
      <c r="B272" s="461" t="s">
        <v>27</v>
      </c>
      <c r="C272" s="366"/>
      <c r="D272" s="366"/>
      <c r="E272" s="366"/>
      <c r="F272" s="421"/>
      <c r="G272" s="448"/>
    </row>
    <row r="273" spans="1:7" ht="12">
      <c r="A273" s="358"/>
      <c r="B273" s="371" t="s">
        <v>119</v>
      </c>
      <c r="C273" s="366"/>
      <c r="D273" s="366"/>
      <c r="E273" s="366"/>
      <c r="F273" s="421"/>
      <c r="G273" s="422"/>
    </row>
    <row r="274" spans="1:7" ht="12">
      <c r="A274" s="358"/>
      <c r="B274" s="182" t="s">
        <v>312</v>
      </c>
      <c r="C274" s="366"/>
      <c r="D274" s="366"/>
      <c r="E274" s="366"/>
      <c r="F274" s="421"/>
      <c r="G274" s="422"/>
    </row>
    <row r="275" spans="1:7" ht="12">
      <c r="A275" s="358"/>
      <c r="B275" s="371" t="s">
        <v>297</v>
      </c>
      <c r="C275" s="765">
        <v>313754</v>
      </c>
      <c r="D275" s="765">
        <v>341754</v>
      </c>
      <c r="E275" s="765">
        <v>312214</v>
      </c>
      <c r="F275" s="743">
        <f>SUM(E275/D275)</f>
        <v>0.9135635574126418</v>
      </c>
      <c r="G275" s="578"/>
    </row>
    <row r="276" spans="1:7" ht="12">
      <c r="A276" s="358"/>
      <c r="B276" s="475" t="s">
        <v>124</v>
      </c>
      <c r="C276" s="765"/>
      <c r="D276" s="765"/>
      <c r="E276" s="765"/>
      <c r="F276" s="421"/>
      <c r="G276" s="578"/>
    </row>
    <row r="277" spans="1:7" ht="12">
      <c r="A277" s="358"/>
      <c r="B277" s="475" t="s">
        <v>306</v>
      </c>
      <c r="C277" s="366"/>
      <c r="D277" s="366"/>
      <c r="E277" s="366"/>
      <c r="F277" s="421"/>
      <c r="G277" s="578"/>
    </row>
    <row r="278" spans="1:7" ht="12.75" thickBot="1">
      <c r="A278" s="358"/>
      <c r="B278" s="433" t="s">
        <v>92</v>
      </c>
      <c r="C278" s="766"/>
      <c r="D278" s="766"/>
      <c r="E278" s="766"/>
      <c r="F278" s="1036"/>
      <c r="G278" s="578"/>
    </row>
    <row r="279" spans="1:7" ht="12.75" thickBot="1">
      <c r="A279" s="381"/>
      <c r="B279" s="437" t="s">
        <v>141</v>
      </c>
      <c r="C279" s="376">
        <f>SUM(C275:C278)</f>
        <v>313754</v>
      </c>
      <c r="D279" s="1077">
        <f>SUM(D275:D278)</f>
        <v>341754</v>
      </c>
      <c r="E279" s="1077">
        <f>SUM(E275:E278)</f>
        <v>312214</v>
      </c>
      <c r="F279" s="1039">
        <f>SUM(E279/D279)</f>
        <v>0.9135635574126418</v>
      </c>
      <c r="G279" s="453"/>
    </row>
    <row r="280" spans="1:7" ht="12">
      <c r="A280" s="358">
        <v>3212</v>
      </c>
      <c r="B280" s="461" t="s">
        <v>456</v>
      </c>
      <c r="C280" s="366"/>
      <c r="D280" s="366"/>
      <c r="E280" s="366"/>
      <c r="F280" s="421"/>
      <c r="G280" s="448"/>
    </row>
    <row r="281" spans="1:7" ht="12">
      <c r="A281" s="358"/>
      <c r="B281" s="371" t="s">
        <v>119</v>
      </c>
      <c r="C281" s="765"/>
      <c r="D281" s="765"/>
      <c r="E281" s="765"/>
      <c r="F281" s="421"/>
      <c r="G281" s="422"/>
    </row>
    <row r="282" spans="1:7" ht="12">
      <c r="A282" s="358"/>
      <c r="B282" s="182" t="s">
        <v>312</v>
      </c>
      <c r="C282" s="765"/>
      <c r="D282" s="765"/>
      <c r="E282" s="765"/>
      <c r="F282" s="421"/>
      <c r="G282" s="464"/>
    </row>
    <row r="283" spans="1:7" ht="12">
      <c r="A283" s="358"/>
      <c r="B283" s="371" t="s">
        <v>297</v>
      </c>
      <c r="C283" s="765">
        <v>1176561</v>
      </c>
      <c r="D283" s="765">
        <v>1214006</v>
      </c>
      <c r="E283" s="765">
        <v>1139776</v>
      </c>
      <c r="F283" s="743">
        <f>SUM(E283/D283)</f>
        <v>0.9388553269094222</v>
      </c>
      <c r="G283" s="992"/>
    </row>
    <row r="284" spans="1:7" ht="12">
      <c r="A284" s="358"/>
      <c r="B284" s="475" t="s">
        <v>124</v>
      </c>
      <c r="C284" s="765"/>
      <c r="D284" s="765"/>
      <c r="E284" s="765"/>
      <c r="F284" s="421"/>
      <c r="G284" s="464"/>
    </row>
    <row r="285" spans="1:7" ht="12">
      <c r="A285" s="358"/>
      <c r="B285" s="475" t="s">
        <v>306</v>
      </c>
      <c r="C285" s="366"/>
      <c r="D285" s="366"/>
      <c r="E285" s="366"/>
      <c r="F285" s="421"/>
      <c r="G285" s="464"/>
    </row>
    <row r="286" spans="1:7" ht="12.75" thickBot="1">
      <c r="A286" s="358"/>
      <c r="B286" s="433" t="s">
        <v>92</v>
      </c>
      <c r="C286" s="766"/>
      <c r="D286" s="766"/>
      <c r="E286" s="766"/>
      <c r="F286" s="1036"/>
      <c r="G286" s="451"/>
    </row>
    <row r="287" spans="1:7" ht="12.75" thickBot="1">
      <c r="A287" s="381"/>
      <c r="B287" s="437" t="s">
        <v>141</v>
      </c>
      <c r="C287" s="376">
        <f>SUM(C281:C286)</f>
        <v>1176561</v>
      </c>
      <c r="D287" s="376">
        <f>SUM(D281:D286)</f>
        <v>1214006</v>
      </c>
      <c r="E287" s="376">
        <f>SUM(E281:E286)</f>
        <v>1139776</v>
      </c>
      <c r="F287" s="1039">
        <f>SUM(E287/D287)</f>
        <v>0.9388553269094222</v>
      </c>
      <c r="G287" s="453"/>
    </row>
    <row r="288" spans="1:7" ht="12">
      <c r="A288" s="358">
        <v>3213</v>
      </c>
      <c r="B288" s="383" t="s">
        <v>363</v>
      </c>
      <c r="C288" s="366"/>
      <c r="D288" s="366"/>
      <c r="E288" s="366"/>
      <c r="F288" s="421"/>
      <c r="G288" s="418"/>
    </row>
    <row r="289" spans="1:7" ht="12">
      <c r="A289" s="358"/>
      <c r="B289" s="371" t="s">
        <v>119</v>
      </c>
      <c r="C289" s="366"/>
      <c r="D289" s="366"/>
      <c r="E289" s="366"/>
      <c r="F289" s="421"/>
      <c r="G289" s="422"/>
    </row>
    <row r="290" spans="1:7" ht="12">
      <c r="A290" s="358"/>
      <c r="B290" s="182" t="s">
        <v>312</v>
      </c>
      <c r="C290" s="366"/>
      <c r="D290" s="366"/>
      <c r="E290" s="366"/>
      <c r="F290" s="421"/>
      <c r="G290" s="578"/>
    </row>
    <row r="291" spans="1:7" ht="12">
      <c r="A291" s="358"/>
      <c r="B291" s="371" t="s">
        <v>297</v>
      </c>
      <c r="C291" s="765">
        <v>532000</v>
      </c>
      <c r="D291" s="765">
        <v>547767</v>
      </c>
      <c r="E291" s="765">
        <v>496301</v>
      </c>
      <c r="F291" s="743">
        <f>SUM(E291/D291)</f>
        <v>0.9060439931576747</v>
      </c>
      <c r="G291" s="464"/>
    </row>
    <row r="292" spans="1:7" ht="12">
      <c r="A292" s="358"/>
      <c r="B292" s="475" t="s">
        <v>124</v>
      </c>
      <c r="C292" s="765"/>
      <c r="D292" s="765"/>
      <c r="E292" s="765"/>
      <c r="F292" s="421"/>
      <c r="G292" s="464"/>
    </row>
    <row r="293" spans="1:7" ht="12">
      <c r="A293" s="358"/>
      <c r="B293" s="475" t="s">
        <v>306</v>
      </c>
      <c r="C293" s="366"/>
      <c r="D293" s="366"/>
      <c r="E293" s="366"/>
      <c r="F293" s="421"/>
      <c r="G293" s="422"/>
    </row>
    <row r="294" spans="1:7" ht="12.75" thickBot="1">
      <c r="A294" s="358"/>
      <c r="B294" s="433" t="s">
        <v>92</v>
      </c>
      <c r="C294" s="766"/>
      <c r="D294" s="766"/>
      <c r="E294" s="766"/>
      <c r="F294" s="1036"/>
      <c r="G294" s="451"/>
    </row>
    <row r="295" spans="1:7" ht="12.75" thickBot="1">
      <c r="A295" s="381"/>
      <c r="B295" s="437" t="s">
        <v>141</v>
      </c>
      <c r="C295" s="376">
        <f>SUM(C291:C294)</f>
        <v>532000</v>
      </c>
      <c r="D295" s="1077">
        <f>SUM(D291:D294)</f>
        <v>547767</v>
      </c>
      <c r="E295" s="1077">
        <f>SUM(E291:E294)</f>
        <v>496301</v>
      </c>
      <c r="F295" s="1039">
        <f>SUM(E295/D295)</f>
        <v>0.9060439931576747</v>
      </c>
      <c r="G295" s="467"/>
    </row>
    <row r="296" spans="1:7" ht="12">
      <c r="A296" s="358">
        <v>3214</v>
      </c>
      <c r="B296" s="383" t="s">
        <v>378</v>
      </c>
      <c r="C296" s="366"/>
      <c r="D296" s="366"/>
      <c r="E296" s="366"/>
      <c r="F296" s="421"/>
      <c r="G296" s="418"/>
    </row>
    <row r="297" spans="1:7" ht="12">
      <c r="A297" s="358"/>
      <c r="B297" s="371" t="s">
        <v>119</v>
      </c>
      <c r="C297" s="366"/>
      <c r="D297" s="366"/>
      <c r="E297" s="366"/>
      <c r="F297" s="421"/>
      <c r="G297" s="422"/>
    </row>
    <row r="298" spans="1:7" ht="12">
      <c r="A298" s="358"/>
      <c r="B298" s="182" t="s">
        <v>312</v>
      </c>
      <c r="C298" s="366"/>
      <c r="D298" s="366"/>
      <c r="E298" s="366"/>
      <c r="F298" s="421"/>
      <c r="G298" s="422"/>
    </row>
    <row r="299" spans="1:7" ht="12">
      <c r="A299" s="358"/>
      <c r="B299" s="371" t="s">
        <v>297</v>
      </c>
      <c r="C299" s="765"/>
      <c r="D299" s="765"/>
      <c r="E299" s="765"/>
      <c r="F299" s="421"/>
      <c r="G299" s="578"/>
    </row>
    <row r="300" spans="1:7" ht="12">
      <c r="A300" s="358"/>
      <c r="B300" s="475" t="s">
        <v>124</v>
      </c>
      <c r="C300" s="765"/>
      <c r="D300" s="765"/>
      <c r="E300" s="765"/>
      <c r="F300" s="421"/>
      <c r="G300" s="464"/>
    </row>
    <row r="301" spans="1:7" ht="12">
      <c r="A301" s="358"/>
      <c r="B301" s="476" t="s">
        <v>264</v>
      </c>
      <c r="C301" s="765">
        <v>28509</v>
      </c>
      <c r="D301" s="765">
        <v>32340</v>
      </c>
      <c r="E301" s="765">
        <v>4717</v>
      </c>
      <c r="F301" s="743">
        <f>SUM(E301/D301)</f>
        <v>0.145856524427953</v>
      </c>
      <c r="G301" s="991"/>
    </row>
    <row r="302" spans="1:7" ht="12.75" thickBot="1">
      <c r="A302" s="358"/>
      <c r="B302" s="726" t="s">
        <v>418</v>
      </c>
      <c r="C302" s="523"/>
      <c r="D302" s="523"/>
      <c r="E302" s="523"/>
      <c r="F302" s="1036"/>
      <c r="G302" s="993"/>
    </row>
    <row r="303" spans="1:7" ht="12.75" thickBot="1">
      <c r="A303" s="381"/>
      <c r="B303" s="437" t="s">
        <v>141</v>
      </c>
      <c r="C303" s="376">
        <f>SUM(C301)</f>
        <v>28509</v>
      </c>
      <c r="D303" s="376">
        <f>SUM(D301)</f>
        <v>32340</v>
      </c>
      <c r="E303" s="376">
        <f>SUM(E301)</f>
        <v>4717</v>
      </c>
      <c r="F303" s="1039">
        <f>SUM(E303/D303)</f>
        <v>0.145856524427953</v>
      </c>
      <c r="G303" s="453"/>
    </row>
    <row r="304" spans="1:7" ht="12">
      <c r="A304" s="423">
        <v>3216</v>
      </c>
      <c r="B304" s="457" t="s">
        <v>38</v>
      </c>
      <c r="C304" s="425"/>
      <c r="D304" s="425"/>
      <c r="E304" s="425"/>
      <c r="F304" s="421"/>
      <c r="G304" s="479"/>
    </row>
    <row r="305" spans="1:7" ht="12">
      <c r="A305" s="423"/>
      <c r="B305" s="431" t="s">
        <v>119</v>
      </c>
      <c r="C305" s="425"/>
      <c r="D305" s="425"/>
      <c r="E305" s="425"/>
      <c r="F305" s="421"/>
      <c r="G305" s="480"/>
    </row>
    <row r="306" spans="1:7" ht="12">
      <c r="A306" s="423"/>
      <c r="B306" s="430" t="s">
        <v>312</v>
      </c>
      <c r="C306" s="425"/>
      <c r="D306" s="425"/>
      <c r="E306" s="425"/>
      <c r="F306" s="421"/>
      <c r="G306" s="480"/>
    </row>
    <row r="307" spans="1:7" ht="12">
      <c r="A307" s="423"/>
      <c r="B307" s="431" t="s">
        <v>297</v>
      </c>
      <c r="C307" s="442">
        <v>407766</v>
      </c>
      <c r="D307" s="442">
        <v>457779</v>
      </c>
      <c r="E307" s="442">
        <v>408304</v>
      </c>
      <c r="F307" s="743">
        <f>SUM(E307/D307)</f>
        <v>0.8919238322421955</v>
      </c>
      <c r="G307" s="581"/>
    </row>
    <row r="308" spans="1:7" ht="12">
      <c r="A308" s="423"/>
      <c r="B308" s="482" t="s">
        <v>124</v>
      </c>
      <c r="C308" s="442"/>
      <c r="D308" s="442"/>
      <c r="E308" s="442"/>
      <c r="F308" s="421"/>
      <c r="G308" s="581"/>
    </row>
    <row r="309" spans="1:7" ht="12">
      <c r="A309" s="423"/>
      <c r="B309" s="475" t="s">
        <v>306</v>
      </c>
      <c r="C309" s="442"/>
      <c r="D309" s="442"/>
      <c r="E309" s="442"/>
      <c r="F309" s="421"/>
      <c r="G309" s="782"/>
    </row>
    <row r="310" spans="1:7" ht="12.75" thickBot="1">
      <c r="A310" s="423"/>
      <c r="B310" s="433" t="s">
        <v>264</v>
      </c>
      <c r="C310" s="768"/>
      <c r="D310" s="768">
        <v>1218</v>
      </c>
      <c r="E310" s="768"/>
      <c r="F310" s="1036">
        <f>SUM(E310/D310)</f>
        <v>0</v>
      </c>
      <c r="G310" s="483"/>
    </row>
    <row r="311" spans="1:7" ht="12.75" thickBot="1">
      <c r="A311" s="445"/>
      <c r="B311" s="437" t="s">
        <v>141</v>
      </c>
      <c r="C311" s="756">
        <f>SUM(C307:C310)</f>
        <v>407766</v>
      </c>
      <c r="D311" s="756">
        <f>SUM(D307:D310)</f>
        <v>458997</v>
      </c>
      <c r="E311" s="756">
        <f>SUM(E307:E310)</f>
        <v>408304</v>
      </c>
      <c r="F311" s="1037">
        <f>SUM(E311/D311)</f>
        <v>0.8895570123552006</v>
      </c>
      <c r="G311" s="484"/>
    </row>
    <row r="312" spans="1:7" ht="12.75" thickBot="1">
      <c r="A312" s="358">
        <v>3220</v>
      </c>
      <c r="B312" s="375" t="s">
        <v>385</v>
      </c>
      <c r="C312" s="376">
        <f>SUM(C316+C329)</f>
        <v>32000</v>
      </c>
      <c r="D312" s="376">
        <f>SUM(D316+D329)</f>
        <v>40139</v>
      </c>
      <c r="E312" s="376">
        <f>SUM(E316+E329)</f>
        <v>25220</v>
      </c>
      <c r="F312" s="1039">
        <f>SUM(E312/D312)</f>
        <v>0.6283165998156407</v>
      </c>
      <c r="G312" s="453"/>
    </row>
    <row r="313" spans="1:7" ht="12">
      <c r="A313" s="358">
        <v>3223</v>
      </c>
      <c r="B313" s="383" t="s">
        <v>85</v>
      </c>
      <c r="C313" s="366"/>
      <c r="D313" s="366"/>
      <c r="E313" s="366"/>
      <c r="F313" s="421"/>
      <c r="G313" s="418"/>
    </row>
    <row r="314" spans="1:7" ht="12">
      <c r="A314" s="358"/>
      <c r="B314" s="370" t="s">
        <v>119</v>
      </c>
      <c r="C314" s="765"/>
      <c r="D314" s="765">
        <v>100</v>
      </c>
      <c r="E314" s="765">
        <v>100</v>
      </c>
      <c r="F314" s="1040">
        <f>SUM(E314/D314)</f>
        <v>1</v>
      </c>
      <c r="G314" s="448"/>
    </row>
    <row r="315" spans="1:7" ht="12">
      <c r="A315" s="358"/>
      <c r="B315" s="182" t="s">
        <v>312</v>
      </c>
      <c r="C315" s="765"/>
      <c r="D315" s="765">
        <v>18</v>
      </c>
      <c r="E315" s="765">
        <v>18</v>
      </c>
      <c r="F315" s="743">
        <f>SUM(E315/D315)</f>
        <v>1</v>
      </c>
      <c r="G315" s="577"/>
    </row>
    <row r="316" spans="1:7" ht="12">
      <c r="A316" s="358"/>
      <c r="B316" s="371" t="s">
        <v>297</v>
      </c>
      <c r="C316" s="765">
        <v>20000</v>
      </c>
      <c r="D316" s="765">
        <v>16139</v>
      </c>
      <c r="E316" s="765">
        <v>1220</v>
      </c>
      <c r="F316" s="743">
        <f>SUM(E316/D316)</f>
        <v>0.07559328335088915</v>
      </c>
      <c r="G316" s="464"/>
    </row>
    <row r="317" spans="1:7" ht="12">
      <c r="A317" s="358"/>
      <c r="B317" s="298" t="s">
        <v>124</v>
      </c>
      <c r="C317" s="765"/>
      <c r="D317" s="765"/>
      <c r="E317" s="765"/>
      <c r="F317" s="743"/>
      <c r="G317" s="464"/>
    </row>
    <row r="318" spans="1:7" ht="12">
      <c r="A318" s="358"/>
      <c r="B318" s="298" t="s">
        <v>306</v>
      </c>
      <c r="C318" s="384"/>
      <c r="D318" s="384"/>
      <c r="E318" s="366"/>
      <c r="F318" s="743"/>
      <c r="G318" s="422"/>
    </row>
    <row r="319" spans="1:7" ht="12">
      <c r="A319" s="358"/>
      <c r="B319" s="298" t="s">
        <v>264</v>
      </c>
      <c r="C319" s="366"/>
      <c r="D319" s="765">
        <v>2758</v>
      </c>
      <c r="E319" s="765">
        <v>2758</v>
      </c>
      <c r="F319" s="743">
        <f>SUM(E319/D319)</f>
        <v>1</v>
      </c>
      <c r="G319" s="493"/>
    </row>
    <row r="320" spans="1:7" ht="12.75" thickBot="1">
      <c r="A320" s="358"/>
      <c r="B320" s="433" t="s">
        <v>284</v>
      </c>
      <c r="C320" s="769"/>
      <c r="D320" s="769">
        <v>88</v>
      </c>
      <c r="E320" s="769">
        <v>88</v>
      </c>
      <c r="F320" s="1041">
        <f>SUM(E320/D320)</f>
        <v>1</v>
      </c>
      <c r="G320" s="451"/>
    </row>
    <row r="321" spans="1:7" ht="12.75" thickBot="1">
      <c r="A321" s="381"/>
      <c r="B321" s="437" t="s">
        <v>141</v>
      </c>
      <c r="C321" s="376">
        <f>SUM(C314:C320)</f>
        <v>20000</v>
      </c>
      <c r="D321" s="1077">
        <f>SUM(D314:D320)</f>
        <v>19103</v>
      </c>
      <c r="E321" s="1077">
        <f>SUM(E314:E320)</f>
        <v>4184</v>
      </c>
      <c r="F321" s="1039">
        <f>SUM(E321/D321)</f>
        <v>0.21902319007485735</v>
      </c>
      <c r="G321" s="453"/>
    </row>
    <row r="322" spans="1:7" ht="12">
      <c r="A322" s="358">
        <v>3224</v>
      </c>
      <c r="B322" s="383" t="s">
        <v>457</v>
      </c>
      <c r="C322" s="366"/>
      <c r="D322" s="366"/>
      <c r="E322" s="366"/>
      <c r="F322" s="421"/>
      <c r="G322" s="418" t="s">
        <v>168</v>
      </c>
    </row>
    <row r="323" spans="1:7" ht="12">
      <c r="A323" s="358"/>
      <c r="B323" s="370" t="s">
        <v>119</v>
      </c>
      <c r="C323" s="765"/>
      <c r="D323" s="765"/>
      <c r="E323" s="765"/>
      <c r="F323" s="421"/>
      <c r="G323" s="448"/>
    </row>
    <row r="324" spans="1:7" ht="12">
      <c r="A324" s="358"/>
      <c r="B324" s="182" t="s">
        <v>312</v>
      </c>
      <c r="C324" s="765"/>
      <c r="D324" s="765"/>
      <c r="E324" s="765"/>
      <c r="F324" s="421"/>
      <c r="G324" s="577"/>
    </row>
    <row r="325" spans="1:7" ht="12">
      <c r="A325" s="358"/>
      <c r="B325" s="371" t="s">
        <v>297</v>
      </c>
      <c r="C325" s="765"/>
      <c r="D325" s="765"/>
      <c r="E325" s="765"/>
      <c r="F325" s="421"/>
      <c r="G325" s="991"/>
    </row>
    <row r="326" spans="1:7" ht="12">
      <c r="A326" s="358"/>
      <c r="B326" s="298" t="s">
        <v>124</v>
      </c>
      <c r="C326" s="765"/>
      <c r="D326" s="765"/>
      <c r="E326" s="765"/>
      <c r="F326" s="421"/>
      <c r="G326" s="464"/>
    </row>
    <row r="327" spans="1:7" ht="12">
      <c r="A327" s="358"/>
      <c r="B327" s="298" t="s">
        <v>306</v>
      </c>
      <c r="C327" s="765">
        <v>12000</v>
      </c>
      <c r="D327" s="765">
        <v>24000</v>
      </c>
      <c r="E327" s="765">
        <v>24000</v>
      </c>
      <c r="F327" s="743">
        <f>SUM(E327/D327)</f>
        <v>1</v>
      </c>
      <c r="G327" s="422"/>
    </row>
    <row r="328" spans="1:7" ht="12.75" thickBot="1">
      <c r="A328" s="358"/>
      <c r="B328" s="433" t="s">
        <v>92</v>
      </c>
      <c r="C328" s="387"/>
      <c r="D328" s="387"/>
      <c r="E328" s="387"/>
      <c r="F328" s="1036"/>
      <c r="G328" s="451"/>
    </row>
    <row r="329" spans="1:7" ht="12.75" thickBot="1">
      <c r="A329" s="381"/>
      <c r="B329" s="437" t="s">
        <v>141</v>
      </c>
      <c r="C329" s="376">
        <f>SUM(C323:C328)</f>
        <v>12000</v>
      </c>
      <c r="D329" s="376">
        <f>SUM(D323:D328)</f>
        <v>24000</v>
      </c>
      <c r="E329" s="376">
        <f>SUM(E323:E328)</f>
        <v>24000</v>
      </c>
      <c r="F329" s="1039">
        <f>SUM(E329/D329)</f>
        <v>1</v>
      </c>
      <c r="G329" s="453"/>
    </row>
    <row r="330" spans="1:7" ht="12" customHeight="1" thickBot="1">
      <c r="A330" s="358">
        <v>3300</v>
      </c>
      <c r="B330" s="473" t="s">
        <v>56</v>
      </c>
      <c r="C330" s="376">
        <f>SUM(C338+C346+C355+C364+C373+C381+C389+C397+C413+C447+C455+C463+C479+C487+C496+C504+C512+C520+C528+C536+C544+C552+C560+C568+C577+C585+C593+C601+C609+C617+C625+C405+C421+C429+C438)</f>
        <v>497056</v>
      </c>
      <c r="D330" s="376">
        <f>SUM(D338+D346+D355+D364+D373+D381+D389+D397+D413+D447+D455+D463+D479+D487+D496+D504+D512+D520+D528+D536+D544+D552+D560+D568+D577+D585+D593+D601+D609+D617+D625+D405+D421+D429+D438)</f>
        <v>566873</v>
      </c>
      <c r="E330" s="376">
        <f>SUM(E338+E346+E355+E364+E373+E381+E389+E397+E413+E447+E455+E463+E479+E487+E496+E504+E512+E520+E528+E536+E544+E552+E560+E568+E577+E585+E593+E601+E609+E617+E625+E405+E421+E429+E438)</f>
        <v>477466</v>
      </c>
      <c r="F330" s="1039">
        <f>SUM(E330/D330)</f>
        <v>0.8422803696771587</v>
      </c>
      <c r="G330" s="485"/>
    </row>
    <row r="331" spans="1:7" ht="12" customHeight="1">
      <c r="A331" s="358">
        <v>3301</v>
      </c>
      <c r="B331" s="388" t="s">
        <v>156</v>
      </c>
      <c r="C331" s="366"/>
      <c r="D331" s="366"/>
      <c r="E331" s="366"/>
      <c r="F331" s="421"/>
      <c r="G331" s="418" t="s">
        <v>24</v>
      </c>
    </row>
    <row r="332" spans="1:7" ht="12" customHeight="1">
      <c r="A332" s="74"/>
      <c r="B332" s="370" t="s">
        <v>119</v>
      </c>
      <c r="C332" s="765">
        <v>800</v>
      </c>
      <c r="D332" s="1059">
        <v>1185</v>
      </c>
      <c r="E332" s="1059">
        <v>839</v>
      </c>
      <c r="F332" s="421"/>
      <c r="G332" s="449"/>
    </row>
    <row r="333" spans="1:7" ht="12" customHeight="1">
      <c r="A333" s="74"/>
      <c r="B333" s="182" t="s">
        <v>312</v>
      </c>
      <c r="C333" s="765">
        <v>250</v>
      </c>
      <c r="D333" s="1059">
        <v>309</v>
      </c>
      <c r="E333" s="1059">
        <v>124</v>
      </c>
      <c r="F333" s="1040">
        <f>SUM(E333/D333)</f>
        <v>0.40129449838187703</v>
      </c>
      <c r="G333" s="464"/>
    </row>
    <row r="334" spans="1:7" ht="12" customHeight="1">
      <c r="A334" s="358"/>
      <c r="B334" s="371" t="s">
        <v>297</v>
      </c>
      <c r="C334" s="297">
        <v>5200</v>
      </c>
      <c r="D334" s="1056">
        <v>4093</v>
      </c>
      <c r="E334" s="1056">
        <v>4093</v>
      </c>
      <c r="F334" s="743">
        <f>SUM(E334/D334)</f>
        <v>1</v>
      </c>
      <c r="G334" s="464"/>
    </row>
    <row r="335" spans="1:7" ht="12" customHeight="1">
      <c r="A335" s="358"/>
      <c r="B335" s="298" t="s">
        <v>124</v>
      </c>
      <c r="C335" s="297"/>
      <c r="D335" s="1056"/>
      <c r="E335" s="1056"/>
      <c r="F335" s="743"/>
      <c r="G335" s="464"/>
    </row>
    <row r="336" spans="1:7" ht="12" customHeight="1">
      <c r="A336" s="74"/>
      <c r="B336" s="298" t="s">
        <v>306</v>
      </c>
      <c r="C336" s="765">
        <v>1750</v>
      </c>
      <c r="D336" s="1059">
        <v>2434</v>
      </c>
      <c r="E336" s="1059">
        <v>1271</v>
      </c>
      <c r="F336" s="743">
        <f>SUM(E336/D336)</f>
        <v>0.5221857025472473</v>
      </c>
      <c r="G336" s="450"/>
    </row>
    <row r="337" spans="1:7" ht="12" customHeight="1" thickBot="1">
      <c r="A337" s="74"/>
      <c r="B337" s="433" t="s">
        <v>284</v>
      </c>
      <c r="C337" s="387">
        <v>3000</v>
      </c>
      <c r="D337" s="1063">
        <v>5294</v>
      </c>
      <c r="E337" s="1062">
        <v>4294</v>
      </c>
      <c r="F337" s="1041">
        <f>SUM(E337/D337)</f>
        <v>0.8111069134869664</v>
      </c>
      <c r="G337" s="486"/>
    </row>
    <row r="338" spans="1:7" ht="13.5" customHeight="1" thickBot="1">
      <c r="A338" s="381"/>
      <c r="B338" s="437" t="s">
        <v>141</v>
      </c>
      <c r="C338" s="376">
        <f>SUM(C332:C337)</f>
        <v>11000</v>
      </c>
      <c r="D338" s="376">
        <f>SUM(D332:D337)</f>
        <v>13315</v>
      </c>
      <c r="E338" s="376">
        <f>SUM(E332:E337)</f>
        <v>10621</v>
      </c>
      <c r="F338" s="1039">
        <f>SUM(E338/D338)</f>
        <v>0.7976717987232445</v>
      </c>
      <c r="G338" s="453"/>
    </row>
    <row r="339" spans="1:7" ht="12">
      <c r="A339" s="358">
        <v>3302</v>
      </c>
      <c r="B339" s="388" t="s">
        <v>401</v>
      </c>
      <c r="C339" s="366"/>
      <c r="D339" s="366"/>
      <c r="E339" s="366"/>
      <c r="F339" s="421"/>
      <c r="G339" s="448"/>
    </row>
    <row r="340" spans="1:7" ht="12">
      <c r="A340" s="74"/>
      <c r="B340" s="370" t="s">
        <v>119</v>
      </c>
      <c r="C340" s="366"/>
      <c r="D340" s="366"/>
      <c r="E340" s="366"/>
      <c r="F340" s="421"/>
      <c r="G340" s="449"/>
    </row>
    <row r="341" spans="1:7" ht="12">
      <c r="A341" s="74"/>
      <c r="B341" s="182" t="s">
        <v>312</v>
      </c>
      <c r="C341" s="765"/>
      <c r="D341" s="765"/>
      <c r="E341" s="765"/>
      <c r="F341" s="421"/>
      <c r="G341" s="578"/>
    </row>
    <row r="342" spans="1:7" ht="12">
      <c r="A342" s="358"/>
      <c r="B342" s="371" t="s">
        <v>297</v>
      </c>
      <c r="C342" s="297">
        <v>197000</v>
      </c>
      <c r="D342" s="297">
        <v>240290</v>
      </c>
      <c r="E342" s="297">
        <v>240290</v>
      </c>
      <c r="F342" s="743">
        <f>SUM(E342/D342)</f>
        <v>1</v>
      </c>
      <c r="G342" s="578"/>
    </row>
    <row r="343" spans="1:7" ht="12">
      <c r="A343" s="358"/>
      <c r="B343" s="298" t="s">
        <v>124</v>
      </c>
      <c r="C343" s="297"/>
      <c r="D343" s="297"/>
      <c r="E343" s="297"/>
      <c r="F343" s="421"/>
      <c r="G343" s="464"/>
    </row>
    <row r="344" spans="1:7" ht="12">
      <c r="A344" s="74"/>
      <c r="B344" s="298" t="s">
        <v>306</v>
      </c>
      <c r="C344" s="765"/>
      <c r="D344" s="765"/>
      <c r="E344" s="765"/>
      <c r="F344" s="421"/>
      <c r="G344" s="450"/>
    </row>
    <row r="345" spans="1:7" ht="12.75" thickBot="1">
      <c r="A345" s="74"/>
      <c r="B345" s="433" t="s">
        <v>92</v>
      </c>
      <c r="C345" s="766"/>
      <c r="D345" s="766"/>
      <c r="E345" s="766"/>
      <c r="F345" s="1036"/>
      <c r="G345" s="486"/>
    </row>
    <row r="346" spans="1:7" ht="12.75" thickBot="1">
      <c r="A346" s="381"/>
      <c r="B346" s="437" t="s">
        <v>141</v>
      </c>
      <c r="C346" s="376">
        <f>SUM(C340:C345)</f>
        <v>197000</v>
      </c>
      <c r="D346" s="376">
        <f>SUM(D340:D345)</f>
        <v>240290</v>
      </c>
      <c r="E346" s="376">
        <f>SUM(E340:E345)</f>
        <v>240290</v>
      </c>
      <c r="F346" s="1039">
        <f>SUM(E346/D346)</f>
        <v>1</v>
      </c>
      <c r="G346" s="453"/>
    </row>
    <row r="347" spans="1:7" ht="12" customHeight="1">
      <c r="A347" s="74">
        <v>3305</v>
      </c>
      <c r="B347" s="460" t="s">
        <v>210</v>
      </c>
      <c r="C347" s="366"/>
      <c r="D347" s="366"/>
      <c r="E347" s="366"/>
      <c r="F347" s="421"/>
      <c r="G347" s="487"/>
    </row>
    <row r="348" spans="1:7" ht="12" customHeight="1">
      <c r="A348" s="369"/>
      <c r="B348" s="370" t="s">
        <v>119</v>
      </c>
      <c r="C348" s="297"/>
      <c r="D348" s="297"/>
      <c r="E348" s="297"/>
      <c r="F348" s="421"/>
      <c r="G348" s="488"/>
    </row>
    <row r="349" spans="1:7" ht="12" customHeight="1">
      <c r="A349" s="369"/>
      <c r="B349" s="182" t="s">
        <v>312</v>
      </c>
      <c r="C349" s="297"/>
      <c r="D349" s="297"/>
      <c r="E349" s="297"/>
      <c r="F349" s="421"/>
      <c r="G349" s="491"/>
    </row>
    <row r="350" spans="1:7" ht="12" customHeight="1">
      <c r="A350" s="369"/>
      <c r="B350" s="371" t="s">
        <v>297</v>
      </c>
      <c r="C350" s="297"/>
      <c r="D350" s="297"/>
      <c r="E350" s="297"/>
      <c r="F350" s="421"/>
      <c r="G350" s="578"/>
    </row>
    <row r="351" spans="1:7" ht="12" customHeight="1">
      <c r="A351" s="369"/>
      <c r="B351" s="298" t="s">
        <v>124</v>
      </c>
      <c r="C351" s="297">
        <v>11000</v>
      </c>
      <c r="D351" s="297">
        <v>11000</v>
      </c>
      <c r="E351" s="297">
        <v>10681</v>
      </c>
      <c r="F351" s="743">
        <f>SUM(E351/D351)</f>
        <v>0.971</v>
      </c>
      <c r="G351" s="632"/>
    </row>
    <row r="352" spans="1:7" ht="12" customHeight="1">
      <c r="A352" s="369"/>
      <c r="B352" s="298" t="s">
        <v>306</v>
      </c>
      <c r="C352" s="765"/>
      <c r="D352" s="765"/>
      <c r="E352" s="765"/>
      <c r="F352" s="421"/>
      <c r="G352" s="488"/>
    </row>
    <row r="353" spans="1:7" ht="12" customHeight="1">
      <c r="A353" s="369"/>
      <c r="B353" s="298" t="s">
        <v>124</v>
      </c>
      <c r="C353" s="297"/>
      <c r="D353" s="297"/>
      <c r="E353" s="297"/>
      <c r="F353" s="421"/>
      <c r="G353" s="492"/>
    </row>
    <row r="354" spans="1:7" ht="12" customHeight="1" thickBot="1">
      <c r="A354" s="369"/>
      <c r="B354" s="433" t="s">
        <v>92</v>
      </c>
      <c r="C354" s="767"/>
      <c r="D354" s="767"/>
      <c r="E354" s="767"/>
      <c r="F354" s="1036"/>
      <c r="G354" s="467"/>
    </row>
    <row r="355" spans="1:7" ht="12" customHeight="1" thickBot="1">
      <c r="A355" s="381"/>
      <c r="B355" s="437" t="s">
        <v>141</v>
      </c>
      <c r="C355" s="376">
        <f>SUM(C348:C354)</f>
        <v>11000</v>
      </c>
      <c r="D355" s="376">
        <f>SUM(D348:D354)</f>
        <v>11000</v>
      </c>
      <c r="E355" s="376">
        <f>SUM(E348:E354)</f>
        <v>10681</v>
      </c>
      <c r="F355" s="1039">
        <f>SUM(E355/D355)</f>
        <v>0.971</v>
      </c>
      <c r="G355" s="490"/>
    </row>
    <row r="356" spans="1:7" ht="12" customHeight="1">
      <c r="A356" s="74">
        <v>3306</v>
      </c>
      <c r="B356" s="460" t="s">
        <v>211</v>
      </c>
      <c r="C356" s="366"/>
      <c r="D356" s="366"/>
      <c r="E356" s="366"/>
      <c r="F356" s="421"/>
      <c r="G356" s="487"/>
    </row>
    <row r="357" spans="1:7" ht="12" customHeight="1">
      <c r="A357" s="369"/>
      <c r="B357" s="370" t="s">
        <v>119</v>
      </c>
      <c r="C357" s="297"/>
      <c r="D357" s="297"/>
      <c r="E357" s="297"/>
      <c r="F357" s="421"/>
      <c r="G357" s="488"/>
    </row>
    <row r="358" spans="1:7" ht="12" customHeight="1">
      <c r="A358" s="369"/>
      <c r="B358" s="182" t="s">
        <v>312</v>
      </c>
      <c r="C358" s="297"/>
      <c r="D358" s="297"/>
      <c r="E358" s="297"/>
      <c r="F358" s="421"/>
      <c r="G358" s="491"/>
    </row>
    <row r="359" spans="1:7" ht="12" customHeight="1">
      <c r="A359" s="369"/>
      <c r="B359" s="371" t="s">
        <v>297</v>
      </c>
      <c r="C359" s="297">
        <v>150</v>
      </c>
      <c r="D359" s="297">
        <v>150</v>
      </c>
      <c r="E359" s="297">
        <v>62</v>
      </c>
      <c r="F359" s="743">
        <f>SUM(E359/D359)</f>
        <v>0.41333333333333333</v>
      </c>
      <c r="G359" s="489"/>
    </row>
    <row r="360" spans="1:7" ht="12" customHeight="1">
      <c r="A360" s="369"/>
      <c r="B360" s="298" t="s">
        <v>124</v>
      </c>
      <c r="C360" s="297">
        <v>4850</v>
      </c>
      <c r="D360" s="297">
        <v>4880</v>
      </c>
      <c r="E360" s="297">
        <v>2970</v>
      </c>
      <c r="F360" s="743">
        <f>SUM(E360/D360)</f>
        <v>0.6086065573770492</v>
      </c>
      <c r="G360" s="578"/>
    </row>
    <row r="361" spans="1:7" ht="12" customHeight="1">
      <c r="A361" s="369"/>
      <c r="B361" s="298" t="s">
        <v>306</v>
      </c>
      <c r="C361" s="765"/>
      <c r="D361" s="765"/>
      <c r="E361" s="765"/>
      <c r="F361" s="421"/>
      <c r="G361" s="488"/>
    </row>
    <row r="362" spans="1:7" ht="12" customHeight="1">
      <c r="A362" s="369"/>
      <c r="B362" s="298" t="s">
        <v>124</v>
      </c>
      <c r="C362" s="297"/>
      <c r="D362" s="297"/>
      <c r="E362" s="297"/>
      <c r="F362" s="421"/>
      <c r="G362" s="492"/>
    </row>
    <row r="363" spans="1:7" ht="12" customHeight="1" thickBot="1">
      <c r="A363" s="369"/>
      <c r="B363" s="433" t="s">
        <v>92</v>
      </c>
      <c r="C363" s="767"/>
      <c r="D363" s="767"/>
      <c r="E363" s="767"/>
      <c r="F363" s="1036"/>
      <c r="G363" s="467"/>
    </row>
    <row r="364" spans="1:7" ht="12" customHeight="1" thickBot="1">
      <c r="A364" s="381"/>
      <c r="B364" s="437" t="s">
        <v>141</v>
      </c>
      <c r="C364" s="376">
        <f>SUM(C359:C360)</f>
        <v>5000</v>
      </c>
      <c r="D364" s="376">
        <f>SUM(D359:D360)</f>
        <v>5030</v>
      </c>
      <c r="E364" s="376">
        <f>SUM(E359:E360)</f>
        <v>3032</v>
      </c>
      <c r="F364" s="1039">
        <f>SUM(E364/D364)</f>
        <v>0.6027833001988071</v>
      </c>
      <c r="G364" s="490"/>
    </row>
    <row r="365" spans="1:7" ht="12" customHeight="1">
      <c r="A365" s="74">
        <v>3307</v>
      </c>
      <c r="B365" s="460" t="s">
        <v>212</v>
      </c>
      <c r="C365" s="366"/>
      <c r="D365" s="366"/>
      <c r="E365" s="366"/>
      <c r="F365" s="421"/>
      <c r="G365" s="487"/>
    </row>
    <row r="366" spans="1:7" ht="12" customHeight="1">
      <c r="A366" s="369"/>
      <c r="B366" s="370" t="s">
        <v>119</v>
      </c>
      <c r="C366" s="297"/>
      <c r="D366" s="297"/>
      <c r="E366" s="297"/>
      <c r="F366" s="421"/>
      <c r="G366" s="488"/>
    </row>
    <row r="367" spans="1:7" ht="12" customHeight="1">
      <c r="A367" s="369"/>
      <c r="B367" s="182" t="s">
        <v>312</v>
      </c>
      <c r="C367" s="297"/>
      <c r="D367" s="297"/>
      <c r="E367" s="297"/>
      <c r="F367" s="421"/>
      <c r="G367" s="491"/>
    </row>
    <row r="368" spans="1:7" ht="12" customHeight="1">
      <c r="A368" s="369"/>
      <c r="B368" s="371" t="s">
        <v>297</v>
      </c>
      <c r="C368" s="297"/>
      <c r="D368" s="297"/>
      <c r="E368" s="297"/>
      <c r="F368" s="421"/>
      <c r="G368" s="489"/>
    </row>
    <row r="369" spans="1:7" ht="12" customHeight="1">
      <c r="A369" s="369"/>
      <c r="B369" s="298" t="s">
        <v>124</v>
      </c>
      <c r="C369" s="297"/>
      <c r="D369" s="297">
        <v>2937</v>
      </c>
      <c r="E369" s="297">
        <v>286</v>
      </c>
      <c r="F369" s="743">
        <f>SUM(E369/D369)</f>
        <v>0.09737827715355805</v>
      </c>
      <c r="G369" s="632"/>
    </row>
    <row r="370" spans="1:7" ht="12" customHeight="1">
      <c r="A370" s="369"/>
      <c r="B370" s="298" t="s">
        <v>306</v>
      </c>
      <c r="C370" s="765">
        <v>4000</v>
      </c>
      <c r="D370" s="765">
        <v>1063</v>
      </c>
      <c r="E370" s="765"/>
      <c r="F370" s="421">
        <f>SUM(E370/D370)</f>
        <v>0</v>
      </c>
      <c r="G370" s="578"/>
    </row>
    <row r="371" spans="1:7" ht="12" customHeight="1">
      <c r="A371" s="369"/>
      <c r="B371" s="298" t="s">
        <v>124</v>
      </c>
      <c r="C371" s="297"/>
      <c r="D371" s="297"/>
      <c r="E371" s="297"/>
      <c r="F371" s="421"/>
      <c r="G371" s="492"/>
    </row>
    <row r="372" spans="1:7" ht="12" customHeight="1" thickBot="1">
      <c r="A372" s="369"/>
      <c r="B372" s="433" t="s">
        <v>92</v>
      </c>
      <c r="C372" s="767"/>
      <c r="D372" s="767"/>
      <c r="E372" s="767"/>
      <c r="F372" s="1036"/>
      <c r="G372" s="467"/>
    </row>
    <row r="373" spans="1:7" ht="12" customHeight="1" thickBot="1">
      <c r="A373" s="381"/>
      <c r="B373" s="437" t="s">
        <v>141</v>
      </c>
      <c r="C373" s="376">
        <f>SUM(C366:C372)</f>
        <v>4000</v>
      </c>
      <c r="D373" s="376">
        <f>SUM(D366:D372)</f>
        <v>4000</v>
      </c>
      <c r="E373" s="376">
        <f>SUM(E366:E372)</f>
        <v>286</v>
      </c>
      <c r="F373" s="1039">
        <f>SUM(E373/D373)</f>
        <v>0.0715</v>
      </c>
      <c r="G373" s="490"/>
    </row>
    <row r="374" spans="1:7" ht="12.75" customHeight="1">
      <c r="A374" s="74">
        <v>3310</v>
      </c>
      <c r="B374" s="212" t="s">
        <v>421</v>
      </c>
      <c r="C374" s="366"/>
      <c r="D374" s="366"/>
      <c r="E374" s="366"/>
      <c r="F374" s="421"/>
      <c r="G374" s="449"/>
    </row>
    <row r="375" spans="1:7" ht="12.75" customHeight="1">
      <c r="A375" s="369"/>
      <c r="B375" s="370" t="s">
        <v>119</v>
      </c>
      <c r="C375" s="297"/>
      <c r="D375" s="297"/>
      <c r="E375" s="297"/>
      <c r="F375" s="421"/>
      <c r="G375" s="449"/>
    </row>
    <row r="376" spans="1:7" ht="12.75" customHeight="1">
      <c r="A376" s="369"/>
      <c r="B376" s="182" t="s">
        <v>312</v>
      </c>
      <c r="C376" s="297"/>
      <c r="D376" s="297"/>
      <c r="E376" s="297"/>
      <c r="F376" s="421"/>
      <c r="G376" s="449"/>
    </row>
    <row r="377" spans="1:7" ht="12.75" customHeight="1">
      <c r="A377" s="369"/>
      <c r="B377" s="371" t="s">
        <v>297</v>
      </c>
      <c r="C377" s="297"/>
      <c r="D377" s="297"/>
      <c r="E377" s="297"/>
      <c r="F377" s="421"/>
      <c r="G377" s="578"/>
    </row>
    <row r="378" spans="1:7" ht="12.75" customHeight="1">
      <c r="A378" s="369"/>
      <c r="B378" s="298" t="s">
        <v>124</v>
      </c>
      <c r="C378" s="297">
        <v>7000</v>
      </c>
      <c r="D378" s="297">
        <v>7000</v>
      </c>
      <c r="E378" s="297">
        <v>6926</v>
      </c>
      <c r="F378" s="743">
        <f>SUM(E378/D378)</f>
        <v>0.9894285714285714</v>
      </c>
      <c r="G378" s="582"/>
    </row>
    <row r="379" spans="1:7" ht="12.75" customHeight="1">
      <c r="A379" s="369"/>
      <c r="B379" s="298" t="s">
        <v>306</v>
      </c>
      <c r="C379" s="765"/>
      <c r="D379" s="765"/>
      <c r="E379" s="765"/>
      <c r="F379" s="421"/>
      <c r="G379" s="489"/>
    </row>
    <row r="380" spans="1:7" ht="12.75" customHeight="1" thickBot="1">
      <c r="A380" s="369"/>
      <c r="B380" s="433" t="s">
        <v>92</v>
      </c>
      <c r="C380" s="767"/>
      <c r="D380" s="767"/>
      <c r="E380" s="767"/>
      <c r="F380" s="1036"/>
      <c r="G380" s="467"/>
    </row>
    <row r="381" spans="1:7" ht="12.75" customHeight="1" thickBot="1">
      <c r="A381" s="381"/>
      <c r="B381" s="437" t="s">
        <v>141</v>
      </c>
      <c r="C381" s="376">
        <f>SUM(C375:C380)</f>
        <v>7000</v>
      </c>
      <c r="D381" s="376">
        <f>SUM(D375:D380)</f>
        <v>7000</v>
      </c>
      <c r="E381" s="376">
        <f>SUM(E375:E380)</f>
        <v>6926</v>
      </c>
      <c r="F381" s="1039">
        <f>SUM(E381/D381)</f>
        <v>0.9894285714285714</v>
      </c>
      <c r="G381" s="453"/>
    </row>
    <row r="382" spans="1:7" ht="12" customHeight="1">
      <c r="A382" s="74">
        <v>3311</v>
      </c>
      <c r="B382" s="212" t="s">
        <v>142</v>
      </c>
      <c r="C382" s="366"/>
      <c r="D382" s="366"/>
      <c r="E382" s="366"/>
      <c r="F382" s="421"/>
      <c r="G382" s="449"/>
    </row>
    <row r="383" spans="1:7" ht="12" customHeight="1">
      <c r="A383" s="369"/>
      <c r="B383" s="370" t="s">
        <v>119</v>
      </c>
      <c r="C383" s="297"/>
      <c r="D383" s="297"/>
      <c r="E383" s="297"/>
      <c r="F383" s="421"/>
      <c r="G383" s="449"/>
    </row>
    <row r="384" spans="1:7" ht="12" customHeight="1">
      <c r="A384" s="369"/>
      <c r="B384" s="182" t="s">
        <v>312</v>
      </c>
      <c r="C384" s="297"/>
      <c r="D384" s="297"/>
      <c r="E384" s="297"/>
      <c r="F384" s="421"/>
      <c r="G384" s="449"/>
    </row>
    <row r="385" spans="1:7" ht="12" customHeight="1">
      <c r="A385" s="369"/>
      <c r="B385" s="371" t="s">
        <v>297</v>
      </c>
      <c r="C385" s="297"/>
      <c r="D385" s="297"/>
      <c r="E385" s="297"/>
      <c r="F385" s="421"/>
      <c r="G385" s="578"/>
    </row>
    <row r="386" spans="1:7" ht="12" customHeight="1">
      <c r="A386" s="369"/>
      <c r="B386" s="298" t="s">
        <v>124</v>
      </c>
      <c r="C386" s="297">
        <v>12000</v>
      </c>
      <c r="D386" s="297">
        <v>12000</v>
      </c>
      <c r="E386" s="297">
        <v>8186</v>
      </c>
      <c r="F386" s="743">
        <f>SUM(E386/D386)</f>
        <v>0.6821666666666667</v>
      </c>
      <c r="G386" s="632"/>
    </row>
    <row r="387" spans="1:7" ht="12" customHeight="1">
      <c r="A387" s="369"/>
      <c r="B387" s="298" t="s">
        <v>306</v>
      </c>
      <c r="C387" s="765"/>
      <c r="D387" s="765"/>
      <c r="E387" s="765"/>
      <c r="F387" s="421"/>
      <c r="G387" s="489"/>
    </row>
    <row r="388" spans="1:7" ht="12" customHeight="1" thickBot="1">
      <c r="A388" s="369"/>
      <c r="B388" s="433" t="s">
        <v>92</v>
      </c>
      <c r="C388" s="767"/>
      <c r="D388" s="767"/>
      <c r="E388" s="767"/>
      <c r="F388" s="1036"/>
      <c r="G388" s="467"/>
    </row>
    <row r="389" spans="1:7" ht="12.75" thickBot="1">
      <c r="A389" s="381"/>
      <c r="B389" s="437" t="s">
        <v>141</v>
      </c>
      <c r="C389" s="376">
        <f>SUM(C383:C388)</f>
        <v>12000</v>
      </c>
      <c r="D389" s="376">
        <f>SUM(D383:D388)</f>
        <v>12000</v>
      </c>
      <c r="E389" s="376">
        <f>SUM(E383:E388)</f>
        <v>8186</v>
      </c>
      <c r="F389" s="1037">
        <f>SUM(E389/D389)</f>
        <v>0.6821666666666667</v>
      </c>
      <c r="G389" s="453"/>
    </row>
    <row r="390" spans="1:7" ht="12">
      <c r="A390" s="382">
        <v>3312</v>
      </c>
      <c r="B390" s="212" t="s">
        <v>403</v>
      </c>
      <c r="C390" s="366"/>
      <c r="D390" s="366"/>
      <c r="E390" s="366"/>
      <c r="F390" s="421"/>
      <c r="G390" s="449"/>
    </row>
    <row r="391" spans="1:7" ht="12">
      <c r="A391" s="369"/>
      <c r="B391" s="370" t="s">
        <v>119</v>
      </c>
      <c r="C391" s="297"/>
      <c r="D391" s="297"/>
      <c r="E391" s="297"/>
      <c r="F391" s="421"/>
      <c r="G391" s="449"/>
    </row>
    <row r="392" spans="1:7" ht="12.75">
      <c r="A392" s="369"/>
      <c r="B392" s="182" t="s">
        <v>312</v>
      </c>
      <c r="C392" s="297"/>
      <c r="D392" s="297"/>
      <c r="E392" s="297"/>
      <c r="F392" s="421"/>
      <c r="G392" s="489"/>
    </row>
    <row r="393" spans="1:7" ht="12">
      <c r="A393" s="369"/>
      <c r="B393" s="371" t="s">
        <v>297</v>
      </c>
      <c r="C393" s="297">
        <v>900</v>
      </c>
      <c r="D393" s="297">
        <v>900</v>
      </c>
      <c r="E393" s="297">
        <v>687</v>
      </c>
      <c r="F393" s="743">
        <f>SUM(E393/D393)</f>
        <v>0.7633333333333333</v>
      </c>
      <c r="G393" s="578"/>
    </row>
    <row r="394" spans="1:7" ht="12">
      <c r="A394" s="369"/>
      <c r="B394" s="298" t="s">
        <v>124</v>
      </c>
      <c r="C394" s="297">
        <v>19100</v>
      </c>
      <c r="D394" s="297">
        <v>19174</v>
      </c>
      <c r="E394" s="297">
        <v>16765</v>
      </c>
      <c r="F394" s="743">
        <f>SUM(E394/D394)</f>
        <v>0.8743611140085532</v>
      </c>
      <c r="G394" s="449"/>
    </row>
    <row r="395" spans="1:7" ht="12">
      <c r="A395" s="369"/>
      <c r="B395" s="298" t="s">
        <v>306</v>
      </c>
      <c r="C395" s="765"/>
      <c r="D395" s="765"/>
      <c r="E395" s="765"/>
      <c r="F395" s="421"/>
      <c r="G395" s="449"/>
    </row>
    <row r="396" spans="1:7" ht="12.75" thickBot="1">
      <c r="A396" s="369"/>
      <c r="B396" s="433" t="s">
        <v>92</v>
      </c>
      <c r="C396" s="767"/>
      <c r="D396" s="767"/>
      <c r="E396" s="767"/>
      <c r="F396" s="1036"/>
      <c r="G396" s="467"/>
    </row>
    <row r="397" spans="1:7" ht="12.75" thickBot="1">
      <c r="A397" s="381"/>
      <c r="B397" s="437" t="s">
        <v>141</v>
      </c>
      <c r="C397" s="376">
        <f>SUM(C391:C396)</f>
        <v>20000</v>
      </c>
      <c r="D397" s="376">
        <f>SUM(D391:D396)</f>
        <v>20074</v>
      </c>
      <c r="E397" s="376">
        <f>SUM(E391:E396)</f>
        <v>17452</v>
      </c>
      <c r="F397" s="1039">
        <f>SUM(E397/D397)</f>
        <v>0.8693832818571287</v>
      </c>
      <c r="G397" s="453"/>
    </row>
    <row r="398" spans="1:7" ht="12">
      <c r="A398" s="382">
        <v>3313</v>
      </c>
      <c r="B398" s="212" t="s">
        <v>10</v>
      </c>
      <c r="C398" s="366"/>
      <c r="D398" s="366"/>
      <c r="E398" s="366"/>
      <c r="F398" s="421"/>
      <c r="G398" s="449"/>
    </row>
    <row r="399" spans="1:7" ht="12">
      <c r="A399" s="369"/>
      <c r="B399" s="370" t="s">
        <v>119</v>
      </c>
      <c r="C399" s="297"/>
      <c r="D399" s="297"/>
      <c r="E399" s="297"/>
      <c r="F399" s="421"/>
      <c r="G399" s="449"/>
    </row>
    <row r="400" spans="1:7" ht="12.75">
      <c r="A400" s="369"/>
      <c r="B400" s="182" t="s">
        <v>312</v>
      </c>
      <c r="C400" s="297"/>
      <c r="D400" s="297"/>
      <c r="E400" s="297"/>
      <c r="F400" s="421"/>
      <c r="G400" s="489"/>
    </row>
    <row r="401" spans="1:7" ht="12">
      <c r="A401" s="369"/>
      <c r="B401" s="371" t="s">
        <v>297</v>
      </c>
      <c r="C401" s="297">
        <v>230</v>
      </c>
      <c r="D401" s="297">
        <v>230</v>
      </c>
      <c r="E401" s="297">
        <v>91</v>
      </c>
      <c r="F401" s="743">
        <f>SUM(E401/D401)</f>
        <v>0.39565217391304347</v>
      </c>
      <c r="G401" s="578"/>
    </row>
    <row r="402" spans="1:7" ht="12">
      <c r="A402" s="369"/>
      <c r="B402" s="298" t="s">
        <v>124</v>
      </c>
      <c r="C402" s="297">
        <v>9270</v>
      </c>
      <c r="D402" s="297">
        <v>9270</v>
      </c>
      <c r="E402" s="297">
        <v>5098</v>
      </c>
      <c r="F402" s="743">
        <f>SUM(E402/D402)</f>
        <v>0.5499460625674218</v>
      </c>
      <c r="G402" s="449"/>
    </row>
    <row r="403" spans="1:7" ht="12">
      <c r="A403" s="369"/>
      <c r="B403" s="298" t="s">
        <v>306</v>
      </c>
      <c r="C403" s="765"/>
      <c r="D403" s="765"/>
      <c r="E403" s="765"/>
      <c r="F403" s="421"/>
      <c r="G403" s="449"/>
    </row>
    <row r="404" spans="1:7" ht="12.75" thickBot="1">
      <c r="A404" s="369"/>
      <c r="B404" s="433" t="s">
        <v>92</v>
      </c>
      <c r="C404" s="767"/>
      <c r="D404" s="767"/>
      <c r="E404" s="767"/>
      <c r="F404" s="1036"/>
      <c r="G404" s="467"/>
    </row>
    <row r="405" spans="1:7" ht="12.75" thickBot="1">
      <c r="A405" s="381"/>
      <c r="B405" s="437" t="s">
        <v>141</v>
      </c>
      <c r="C405" s="376">
        <f>SUM(C399:C404)</f>
        <v>9500</v>
      </c>
      <c r="D405" s="376">
        <f>SUM(D399:D404)</f>
        <v>9500</v>
      </c>
      <c r="E405" s="376">
        <f>SUM(E399:E404)</f>
        <v>5189</v>
      </c>
      <c r="F405" s="1039">
        <f>SUM(E405/D405)</f>
        <v>0.5462105263157895</v>
      </c>
      <c r="G405" s="453"/>
    </row>
    <row r="406" spans="1:7" ht="12">
      <c r="A406" s="382">
        <v>3315</v>
      </c>
      <c r="B406" s="212" t="s">
        <v>11</v>
      </c>
      <c r="C406" s="366"/>
      <c r="D406" s="366"/>
      <c r="E406" s="366"/>
      <c r="F406" s="421"/>
      <c r="G406" s="449"/>
    </row>
    <row r="407" spans="1:7" ht="12">
      <c r="A407" s="369"/>
      <c r="B407" s="370" t="s">
        <v>119</v>
      </c>
      <c r="C407" s="297"/>
      <c r="D407" s="297"/>
      <c r="E407" s="297"/>
      <c r="F407" s="421"/>
      <c r="G407" s="449"/>
    </row>
    <row r="408" spans="1:7" ht="12.75">
      <c r="A408" s="369"/>
      <c r="B408" s="182" t="s">
        <v>312</v>
      </c>
      <c r="C408" s="297"/>
      <c r="D408" s="297"/>
      <c r="E408" s="297"/>
      <c r="F408" s="421"/>
      <c r="G408" s="489"/>
    </row>
    <row r="409" spans="1:7" ht="12">
      <c r="A409" s="369"/>
      <c r="B409" s="371" t="s">
        <v>297</v>
      </c>
      <c r="C409" s="297"/>
      <c r="D409" s="297"/>
      <c r="E409" s="297"/>
      <c r="F409" s="421"/>
      <c r="G409" s="578"/>
    </row>
    <row r="410" spans="1:7" ht="12">
      <c r="A410" s="369"/>
      <c r="B410" s="298" t="s">
        <v>124</v>
      </c>
      <c r="C410" s="297">
        <v>12000</v>
      </c>
      <c r="D410" s="297">
        <v>12000</v>
      </c>
      <c r="E410" s="297">
        <v>8760</v>
      </c>
      <c r="F410" s="743">
        <f>SUM(E410/D410)</f>
        <v>0.73</v>
      </c>
      <c r="G410" s="449"/>
    </row>
    <row r="411" spans="1:7" ht="12">
      <c r="A411" s="369"/>
      <c r="B411" s="298" t="s">
        <v>306</v>
      </c>
      <c r="C411" s="765"/>
      <c r="D411" s="765"/>
      <c r="E411" s="765"/>
      <c r="F411" s="421"/>
      <c r="G411" s="449"/>
    </row>
    <row r="412" spans="1:7" ht="12.75" thickBot="1">
      <c r="A412" s="369"/>
      <c r="B412" s="433" t="s">
        <v>92</v>
      </c>
      <c r="C412" s="767"/>
      <c r="D412" s="767"/>
      <c r="E412" s="767"/>
      <c r="F412" s="1036"/>
      <c r="G412" s="467"/>
    </row>
    <row r="413" spans="1:7" ht="12.75" thickBot="1">
      <c r="A413" s="381"/>
      <c r="B413" s="437" t="s">
        <v>141</v>
      </c>
      <c r="C413" s="376">
        <f>SUM(C407:C412)</f>
        <v>12000</v>
      </c>
      <c r="D413" s="376">
        <f>SUM(D407:D412)</f>
        <v>12000</v>
      </c>
      <c r="E413" s="376">
        <f>SUM(E407:E412)</f>
        <v>8760</v>
      </c>
      <c r="F413" s="1039">
        <f>SUM(E413/D413)</f>
        <v>0.73</v>
      </c>
      <c r="G413" s="453"/>
    </row>
    <row r="414" spans="1:7" ht="12">
      <c r="A414" s="382">
        <v>3316</v>
      </c>
      <c r="B414" s="212" t="s">
        <v>143</v>
      </c>
      <c r="C414" s="366"/>
      <c r="D414" s="366"/>
      <c r="E414" s="366"/>
      <c r="F414" s="421"/>
      <c r="G414" s="449"/>
    </row>
    <row r="415" spans="1:7" ht="12">
      <c r="A415" s="369"/>
      <c r="B415" s="370" t="s">
        <v>119</v>
      </c>
      <c r="C415" s="297"/>
      <c r="D415" s="297"/>
      <c r="E415" s="297"/>
      <c r="F415" s="421"/>
      <c r="G415" s="449"/>
    </row>
    <row r="416" spans="1:7" ht="12.75">
      <c r="A416" s="369"/>
      <c r="B416" s="182" t="s">
        <v>312</v>
      </c>
      <c r="C416" s="297"/>
      <c r="D416" s="297"/>
      <c r="E416" s="297"/>
      <c r="F416" s="421"/>
      <c r="G416" s="489"/>
    </row>
    <row r="417" spans="1:7" ht="12">
      <c r="A417" s="369"/>
      <c r="B417" s="371" t="s">
        <v>297</v>
      </c>
      <c r="C417" s="297"/>
      <c r="D417" s="297"/>
      <c r="E417" s="297"/>
      <c r="F417" s="421"/>
      <c r="G417" s="578"/>
    </row>
    <row r="418" spans="1:7" ht="12">
      <c r="A418" s="369"/>
      <c r="B418" s="298" t="s">
        <v>124</v>
      </c>
      <c r="C418" s="297">
        <v>6000</v>
      </c>
      <c r="D418" s="297">
        <v>6000</v>
      </c>
      <c r="E418" s="297">
        <v>3959</v>
      </c>
      <c r="F418" s="743">
        <f>SUM(E418/D418)</f>
        <v>0.6598333333333334</v>
      </c>
      <c r="G418" s="449"/>
    </row>
    <row r="419" spans="1:7" ht="12">
      <c r="A419" s="369"/>
      <c r="B419" s="298" t="s">
        <v>306</v>
      </c>
      <c r="C419" s="765"/>
      <c r="D419" s="765"/>
      <c r="E419" s="765"/>
      <c r="F419" s="421"/>
      <c r="G419" s="449"/>
    </row>
    <row r="420" spans="1:7" ht="12.75" thickBot="1">
      <c r="A420" s="369"/>
      <c r="B420" s="433" t="s">
        <v>92</v>
      </c>
      <c r="C420" s="767"/>
      <c r="D420" s="767"/>
      <c r="E420" s="767"/>
      <c r="F420" s="1036"/>
      <c r="G420" s="467"/>
    </row>
    <row r="421" spans="1:7" ht="12.75" thickBot="1">
      <c r="A421" s="381"/>
      <c r="B421" s="437" t="s">
        <v>141</v>
      </c>
      <c r="C421" s="376">
        <f>SUM(C415:C420)</f>
        <v>6000</v>
      </c>
      <c r="D421" s="376">
        <f>SUM(D415:D420)</f>
        <v>6000</v>
      </c>
      <c r="E421" s="376">
        <f>SUM(E415:E420)</f>
        <v>3959</v>
      </c>
      <c r="F421" s="1039">
        <f>SUM(E421/D421)</f>
        <v>0.6598333333333334</v>
      </c>
      <c r="G421" s="453"/>
    </row>
    <row r="422" spans="1:7" ht="12">
      <c r="A422" s="382">
        <v>3317</v>
      </c>
      <c r="B422" s="212" t="s">
        <v>404</v>
      </c>
      <c r="C422" s="366"/>
      <c r="D422" s="366"/>
      <c r="E422" s="366"/>
      <c r="F422" s="421"/>
      <c r="G422" s="449"/>
    </row>
    <row r="423" spans="1:7" ht="12">
      <c r="A423" s="369"/>
      <c r="B423" s="370" t="s">
        <v>119</v>
      </c>
      <c r="C423" s="297"/>
      <c r="D423" s="297"/>
      <c r="E423" s="297"/>
      <c r="F423" s="421"/>
      <c r="G423" s="449"/>
    </row>
    <row r="424" spans="1:7" ht="12.75">
      <c r="A424" s="369"/>
      <c r="B424" s="182" t="s">
        <v>312</v>
      </c>
      <c r="C424" s="297"/>
      <c r="D424" s="297"/>
      <c r="E424" s="297"/>
      <c r="F424" s="421"/>
      <c r="G424" s="489"/>
    </row>
    <row r="425" spans="1:7" ht="12">
      <c r="A425" s="369"/>
      <c r="B425" s="371" t="s">
        <v>297</v>
      </c>
      <c r="C425" s="297">
        <v>2200</v>
      </c>
      <c r="D425" s="297">
        <v>2200</v>
      </c>
      <c r="E425" s="297">
        <v>1409</v>
      </c>
      <c r="F425" s="743">
        <f>SUM(E425/D425)</f>
        <v>0.6404545454545455</v>
      </c>
      <c r="G425" s="578"/>
    </row>
    <row r="426" spans="1:7" ht="12">
      <c r="A426" s="369"/>
      <c r="B426" s="298" t="s">
        <v>124</v>
      </c>
      <c r="C426" s="297">
        <v>87800</v>
      </c>
      <c r="D426" s="297">
        <v>87959</v>
      </c>
      <c r="E426" s="297">
        <v>67962</v>
      </c>
      <c r="F426" s="743">
        <f>SUM(E426/D426)</f>
        <v>0.7726554417399015</v>
      </c>
      <c r="G426" s="449"/>
    </row>
    <row r="427" spans="1:7" ht="12">
      <c r="A427" s="369"/>
      <c r="B427" s="298" t="s">
        <v>306</v>
      </c>
      <c r="C427" s="765"/>
      <c r="D427" s="765"/>
      <c r="E427" s="765"/>
      <c r="F427" s="421"/>
      <c r="G427" s="449"/>
    </row>
    <row r="428" spans="1:7" ht="12.75" thickBot="1">
      <c r="A428" s="369"/>
      <c r="B428" s="433" t="s">
        <v>92</v>
      </c>
      <c r="C428" s="767"/>
      <c r="D428" s="767"/>
      <c r="E428" s="767"/>
      <c r="F428" s="1036"/>
      <c r="G428" s="467"/>
    </row>
    <row r="429" spans="1:7" ht="12.75" thickBot="1">
      <c r="A429" s="381"/>
      <c r="B429" s="437" t="s">
        <v>141</v>
      </c>
      <c r="C429" s="376">
        <f>SUM(C423:C428)</f>
        <v>90000</v>
      </c>
      <c r="D429" s="376">
        <f>SUM(D423:D428)</f>
        <v>90159</v>
      </c>
      <c r="E429" s="376">
        <f>SUM(E423:E428)</f>
        <v>69371</v>
      </c>
      <c r="F429" s="1039">
        <f>SUM(E429/D429)</f>
        <v>0.7694295633270112</v>
      </c>
      <c r="G429" s="453"/>
    </row>
    <row r="430" spans="1:7" ht="12.75" customHeight="1">
      <c r="A430" s="74">
        <v>3319</v>
      </c>
      <c r="B430" s="460" t="s">
        <v>17</v>
      </c>
      <c r="C430" s="366"/>
      <c r="D430" s="366"/>
      <c r="E430" s="366"/>
      <c r="F430" s="421"/>
      <c r="G430" s="449"/>
    </row>
    <row r="431" spans="1:7" ht="12" customHeight="1">
      <c r="A431" s="369"/>
      <c r="B431" s="370" t="s">
        <v>119</v>
      </c>
      <c r="C431" s="297"/>
      <c r="D431" s="297"/>
      <c r="E431" s="297"/>
      <c r="F431" s="421"/>
      <c r="G431" s="449"/>
    </row>
    <row r="432" spans="1:7" ht="12" customHeight="1">
      <c r="A432" s="369"/>
      <c r="B432" s="182" t="s">
        <v>312</v>
      </c>
      <c r="C432" s="297"/>
      <c r="D432" s="297"/>
      <c r="E432" s="297"/>
      <c r="F432" s="421"/>
      <c r="G432" s="449"/>
    </row>
    <row r="433" spans="1:7" ht="12" customHeight="1">
      <c r="A433" s="369"/>
      <c r="B433" s="371" t="s">
        <v>297</v>
      </c>
      <c r="C433" s="297">
        <v>800</v>
      </c>
      <c r="D433" s="297">
        <v>800</v>
      </c>
      <c r="E433" s="297">
        <v>184</v>
      </c>
      <c r="F433" s="743">
        <f>SUM(E433/D433)</f>
        <v>0.23</v>
      </c>
      <c r="G433" s="578"/>
    </row>
    <row r="434" spans="1:7" ht="12" customHeight="1">
      <c r="A434" s="369"/>
      <c r="B434" s="298" t="s">
        <v>124</v>
      </c>
      <c r="C434" s="297"/>
      <c r="D434" s="1056">
        <v>5764</v>
      </c>
      <c r="E434" s="1056">
        <v>5340</v>
      </c>
      <c r="F434" s="743">
        <f>SUM(E434/D434)</f>
        <v>0.926439972241499</v>
      </c>
      <c r="G434" s="582"/>
    </row>
    <row r="435" spans="1:7" ht="12" customHeight="1">
      <c r="A435" s="369"/>
      <c r="B435" s="298" t="s">
        <v>306</v>
      </c>
      <c r="C435" s="765"/>
      <c r="D435" s="765"/>
      <c r="E435" s="765"/>
      <c r="F435" s="421"/>
      <c r="G435" s="577"/>
    </row>
    <row r="436" spans="1:7" ht="12" customHeight="1">
      <c r="A436" s="369"/>
      <c r="B436" s="298" t="s">
        <v>124</v>
      </c>
      <c r="C436" s="297"/>
      <c r="D436" s="297"/>
      <c r="E436" s="297"/>
      <c r="F436" s="421"/>
      <c r="G436" s="578"/>
    </row>
    <row r="437" spans="1:7" ht="12" customHeight="1" thickBot="1">
      <c r="A437" s="369"/>
      <c r="B437" s="433" t="s">
        <v>92</v>
      </c>
      <c r="C437" s="767"/>
      <c r="D437" s="767"/>
      <c r="E437" s="767"/>
      <c r="F437" s="1036"/>
      <c r="G437" s="467"/>
    </row>
    <row r="438" spans="1:7" ht="12" customHeight="1" thickBot="1">
      <c r="A438" s="381"/>
      <c r="B438" s="437" t="s">
        <v>141</v>
      </c>
      <c r="C438" s="376">
        <f>SUM(C431:C437)</f>
        <v>800</v>
      </c>
      <c r="D438" s="376">
        <f>SUM(D431:D437)</f>
        <v>6564</v>
      </c>
      <c r="E438" s="376">
        <f>SUM(E431:E437)</f>
        <v>5524</v>
      </c>
      <c r="F438" s="1039">
        <f>SUM(E438/D438)</f>
        <v>0.8415600243753809</v>
      </c>
      <c r="G438" s="453"/>
    </row>
    <row r="439" spans="1:7" ht="12" customHeight="1">
      <c r="A439" s="74">
        <v>3320</v>
      </c>
      <c r="B439" s="212" t="s">
        <v>8</v>
      </c>
      <c r="C439" s="366"/>
      <c r="D439" s="366"/>
      <c r="E439" s="366"/>
      <c r="F439" s="421"/>
      <c r="G439" s="449"/>
    </row>
    <row r="440" spans="1:7" ht="12" customHeight="1">
      <c r="A440" s="369"/>
      <c r="B440" s="370" t="s">
        <v>119</v>
      </c>
      <c r="C440" s="297"/>
      <c r="D440" s="297"/>
      <c r="E440" s="297"/>
      <c r="F440" s="421"/>
      <c r="G440" s="449"/>
    </row>
    <row r="441" spans="1:7" ht="12" customHeight="1">
      <c r="A441" s="369"/>
      <c r="B441" s="182" t="s">
        <v>312</v>
      </c>
      <c r="C441" s="297"/>
      <c r="D441" s="297"/>
      <c r="E441" s="297"/>
      <c r="F441" s="421"/>
      <c r="G441" s="449"/>
    </row>
    <row r="442" spans="1:7" ht="12" customHeight="1">
      <c r="A442" s="369"/>
      <c r="B442" s="371" t="s">
        <v>297</v>
      </c>
      <c r="C442" s="297"/>
      <c r="D442" s="297"/>
      <c r="E442" s="297"/>
      <c r="F442" s="421"/>
      <c r="G442" s="578"/>
    </row>
    <row r="443" spans="1:7" ht="12" customHeight="1">
      <c r="A443" s="369"/>
      <c r="B443" s="298" t="s">
        <v>124</v>
      </c>
      <c r="C443" s="297">
        <v>1000</v>
      </c>
      <c r="D443" s="297">
        <v>1003</v>
      </c>
      <c r="E443" s="297">
        <v>200</v>
      </c>
      <c r="F443" s="743">
        <f>SUM(E443/D443)</f>
        <v>0.19940179461615154</v>
      </c>
      <c r="G443" s="583"/>
    </row>
    <row r="444" spans="1:7" ht="12" customHeight="1">
      <c r="A444" s="369"/>
      <c r="B444" s="298" t="s">
        <v>306</v>
      </c>
      <c r="C444" s="765"/>
      <c r="D444" s="765"/>
      <c r="E444" s="765"/>
      <c r="F444" s="421"/>
      <c r="G444" s="577"/>
    </row>
    <row r="445" spans="1:7" ht="12" customHeight="1">
      <c r="A445" s="369"/>
      <c r="B445" s="298" t="s">
        <v>124</v>
      </c>
      <c r="C445" s="297"/>
      <c r="D445" s="297"/>
      <c r="E445" s="297"/>
      <c r="F445" s="421"/>
      <c r="G445" s="489"/>
    </row>
    <row r="446" spans="1:7" ht="12" customHeight="1" thickBot="1">
      <c r="A446" s="369"/>
      <c r="B446" s="433" t="s">
        <v>92</v>
      </c>
      <c r="C446" s="767"/>
      <c r="D446" s="767"/>
      <c r="E446" s="767"/>
      <c r="F446" s="1036"/>
      <c r="G446" s="467"/>
    </row>
    <row r="447" spans="1:7" ht="12" customHeight="1" thickBot="1">
      <c r="A447" s="381"/>
      <c r="B447" s="437" t="s">
        <v>141</v>
      </c>
      <c r="C447" s="770">
        <f>SUM(C440:C446)</f>
        <v>1000</v>
      </c>
      <c r="D447" s="770">
        <f>SUM(D440:D446)</f>
        <v>1003</v>
      </c>
      <c r="E447" s="770">
        <f>SUM(E440:E446)</f>
        <v>200</v>
      </c>
      <c r="F447" s="1039">
        <f>SUM(E447/D447)</f>
        <v>0.19940179461615154</v>
      </c>
      <c r="G447" s="453"/>
    </row>
    <row r="448" spans="1:7" ht="12" customHeight="1">
      <c r="A448" s="74">
        <v>3322</v>
      </c>
      <c r="B448" s="212" t="s">
        <v>419</v>
      </c>
      <c r="C448" s="366"/>
      <c r="D448" s="366"/>
      <c r="E448" s="366"/>
      <c r="F448" s="421"/>
      <c r="G448" s="449"/>
    </row>
    <row r="449" spans="1:7" ht="12" customHeight="1">
      <c r="A449" s="369"/>
      <c r="B449" s="370" t="s">
        <v>119</v>
      </c>
      <c r="C449" s="297"/>
      <c r="D449" s="297"/>
      <c r="E449" s="297"/>
      <c r="F449" s="421"/>
      <c r="G449" s="449"/>
    </row>
    <row r="450" spans="1:7" ht="12" customHeight="1">
      <c r="A450" s="369"/>
      <c r="B450" s="182" t="s">
        <v>312</v>
      </c>
      <c r="C450" s="297"/>
      <c r="D450" s="297"/>
      <c r="E450" s="297"/>
      <c r="F450" s="421"/>
      <c r="G450" s="578"/>
    </row>
    <row r="451" spans="1:7" ht="12" customHeight="1">
      <c r="A451" s="369"/>
      <c r="B451" s="371" t="s">
        <v>297</v>
      </c>
      <c r="C451" s="297">
        <v>300</v>
      </c>
      <c r="D451" s="1056">
        <v>362</v>
      </c>
      <c r="E451" s="1056">
        <v>362</v>
      </c>
      <c r="F451" s="743">
        <f>SUM(E451/D451)</f>
        <v>1</v>
      </c>
      <c r="G451" s="449"/>
    </row>
    <row r="452" spans="1:7" ht="12" customHeight="1">
      <c r="A452" s="369"/>
      <c r="B452" s="298" t="s">
        <v>124</v>
      </c>
      <c r="C452" s="297">
        <v>9200</v>
      </c>
      <c r="D452" s="1056">
        <v>9180</v>
      </c>
      <c r="E452" s="1056">
        <v>5464</v>
      </c>
      <c r="F452" s="743">
        <f>SUM(E452/D452)</f>
        <v>0.5952069716775599</v>
      </c>
      <c r="G452" s="495"/>
    </row>
    <row r="453" spans="1:7" ht="12" customHeight="1">
      <c r="A453" s="369"/>
      <c r="B453" s="298" t="s">
        <v>306</v>
      </c>
      <c r="C453" s="765"/>
      <c r="D453" s="765"/>
      <c r="E453" s="765"/>
      <c r="F453" s="421"/>
      <c r="G453" s="489"/>
    </row>
    <row r="454" spans="1:7" ht="12" customHeight="1" thickBot="1">
      <c r="A454" s="369"/>
      <c r="B454" s="433" t="s">
        <v>92</v>
      </c>
      <c r="C454" s="767"/>
      <c r="D454" s="767"/>
      <c r="E454" s="767"/>
      <c r="F454" s="1036"/>
      <c r="G454" s="496"/>
    </row>
    <row r="455" spans="1:7" ht="12" customHeight="1" thickBot="1">
      <c r="A455" s="381"/>
      <c r="B455" s="437" t="s">
        <v>141</v>
      </c>
      <c r="C455" s="770">
        <f>SUM(C449:C454)</f>
        <v>9500</v>
      </c>
      <c r="D455" s="770">
        <f>SUM(D449:D454)</f>
        <v>9542</v>
      </c>
      <c r="E455" s="770">
        <f>SUM(E449:E454)</f>
        <v>5826</v>
      </c>
      <c r="F455" s="1039">
        <f>SUM(E455/D455)</f>
        <v>0.610563823097883</v>
      </c>
      <c r="G455" s="453"/>
    </row>
    <row r="456" spans="1:7" ht="12" customHeight="1">
      <c r="A456" s="74">
        <v>3323</v>
      </c>
      <c r="B456" s="212" t="s">
        <v>376</v>
      </c>
      <c r="C456" s="366"/>
      <c r="D456" s="366"/>
      <c r="E456" s="366"/>
      <c r="F456" s="421"/>
      <c r="G456" s="449"/>
    </row>
    <row r="457" spans="1:7" ht="12" customHeight="1">
      <c r="A457" s="369"/>
      <c r="B457" s="370" t="s">
        <v>119</v>
      </c>
      <c r="C457" s="297"/>
      <c r="D457" s="297"/>
      <c r="E457" s="297"/>
      <c r="F457" s="421"/>
      <c r="G457" s="449"/>
    </row>
    <row r="458" spans="1:7" ht="12" customHeight="1">
      <c r="A458" s="369"/>
      <c r="B458" s="182" t="s">
        <v>312</v>
      </c>
      <c r="C458" s="297"/>
      <c r="D458" s="297"/>
      <c r="E458" s="297"/>
      <c r="F458" s="421"/>
      <c r="G458" s="489"/>
    </row>
    <row r="459" spans="1:7" ht="12" customHeight="1">
      <c r="A459" s="369"/>
      <c r="B459" s="371" t="s">
        <v>297</v>
      </c>
      <c r="C459" s="297">
        <v>50</v>
      </c>
      <c r="D459" s="297">
        <v>50</v>
      </c>
      <c r="E459" s="297">
        <v>3</v>
      </c>
      <c r="F459" s="743">
        <f>SUM(E459/D459)</f>
        <v>0.06</v>
      </c>
      <c r="G459" s="578"/>
    </row>
    <row r="460" spans="1:7" ht="12" customHeight="1">
      <c r="A460" s="369"/>
      <c r="B460" s="298" t="s">
        <v>124</v>
      </c>
      <c r="C460" s="297">
        <v>7450</v>
      </c>
      <c r="D460" s="297">
        <v>7450</v>
      </c>
      <c r="E460" s="297">
        <v>5740</v>
      </c>
      <c r="F460" s="743">
        <f>SUM(E460/D460)</f>
        <v>0.7704697986577181</v>
      </c>
      <c r="G460" s="495"/>
    </row>
    <row r="461" spans="1:7" ht="12" customHeight="1">
      <c r="A461" s="369"/>
      <c r="B461" s="298" t="s">
        <v>306</v>
      </c>
      <c r="C461" s="765"/>
      <c r="D461" s="765"/>
      <c r="E461" s="765"/>
      <c r="F461" s="421"/>
      <c r="G461" s="489"/>
    </row>
    <row r="462" spans="1:7" ht="12" customHeight="1" thickBot="1">
      <c r="A462" s="369"/>
      <c r="B462" s="433" t="s">
        <v>92</v>
      </c>
      <c r="C462" s="767"/>
      <c r="D462" s="767"/>
      <c r="E462" s="767"/>
      <c r="F462" s="1036"/>
      <c r="G462" s="496"/>
    </row>
    <row r="463" spans="1:7" ht="12" customHeight="1" thickBot="1">
      <c r="A463" s="381"/>
      <c r="B463" s="437" t="s">
        <v>141</v>
      </c>
      <c r="C463" s="376">
        <f>SUM(C457:C462)</f>
        <v>7500</v>
      </c>
      <c r="D463" s="376">
        <f>SUM(D457:D462)</f>
        <v>7500</v>
      </c>
      <c r="E463" s="376">
        <f>SUM(E457:E462)</f>
        <v>5743</v>
      </c>
      <c r="F463" s="1039">
        <f>SUM(E463/D463)</f>
        <v>0.7657333333333334</v>
      </c>
      <c r="G463" s="453"/>
    </row>
    <row r="464" spans="1:7" ht="12" customHeight="1">
      <c r="A464" s="74">
        <v>3324</v>
      </c>
      <c r="B464" s="212" t="s">
        <v>480</v>
      </c>
      <c r="C464" s="366"/>
      <c r="D464" s="366"/>
      <c r="E464" s="366"/>
      <c r="F464" s="421"/>
      <c r="G464" s="449"/>
    </row>
    <row r="465" spans="1:7" ht="12" customHeight="1">
      <c r="A465" s="369"/>
      <c r="B465" s="370" t="s">
        <v>119</v>
      </c>
      <c r="C465" s="297"/>
      <c r="D465" s="297"/>
      <c r="E465" s="297"/>
      <c r="F465" s="421"/>
      <c r="G465" s="449"/>
    </row>
    <row r="466" spans="1:7" ht="12" customHeight="1">
      <c r="A466" s="369"/>
      <c r="B466" s="182" t="s">
        <v>312</v>
      </c>
      <c r="C466" s="297"/>
      <c r="D466" s="297"/>
      <c r="E466" s="297"/>
      <c r="F466" s="421"/>
      <c r="G466" s="489"/>
    </row>
    <row r="467" spans="1:7" ht="12" customHeight="1">
      <c r="A467" s="369"/>
      <c r="B467" s="371" t="s">
        <v>297</v>
      </c>
      <c r="C467" s="297">
        <v>2000</v>
      </c>
      <c r="D467" s="297">
        <v>2000</v>
      </c>
      <c r="E467" s="297">
        <v>450</v>
      </c>
      <c r="F467" s="743">
        <f>SUM(E467/D467)</f>
        <v>0.225</v>
      </c>
      <c r="G467" s="578"/>
    </row>
    <row r="468" spans="1:7" ht="12" customHeight="1">
      <c r="A468" s="369"/>
      <c r="B468" s="298" t="s">
        <v>124</v>
      </c>
      <c r="C468" s="297"/>
      <c r="D468" s="297"/>
      <c r="E468" s="297"/>
      <c r="F468" s="421"/>
      <c r="G468" s="495"/>
    </row>
    <row r="469" spans="1:7" ht="12" customHeight="1">
      <c r="A469" s="369"/>
      <c r="B469" s="298" t="s">
        <v>306</v>
      </c>
      <c r="C469" s="765"/>
      <c r="D469" s="765"/>
      <c r="E469" s="765"/>
      <c r="F469" s="421"/>
      <c r="G469" s="489"/>
    </row>
    <row r="470" spans="1:7" ht="12" customHeight="1" thickBot="1">
      <c r="A470" s="369"/>
      <c r="B470" s="433" t="s">
        <v>92</v>
      </c>
      <c r="C470" s="767"/>
      <c r="D470" s="767"/>
      <c r="E470" s="767"/>
      <c r="F470" s="1036"/>
      <c r="G470" s="496"/>
    </row>
    <row r="471" spans="1:7" ht="12" customHeight="1" thickBot="1">
      <c r="A471" s="381"/>
      <c r="B471" s="437" t="s">
        <v>141</v>
      </c>
      <c r="C471" s="376">
        <f>SUM(C465:C470)</f>
        <v>2000</v>
      </c>
      <c r="D471" s="376">
        <f>SUM(D465:D470)</f>
        <v>2000</v>
      </c>
      <c r="E471" s="376">
        <f>SUM(E465:E470)</f>
        <v>450</v>
      </c>
      <c r="F471" s="1039">
        <f>SUM(E471/D471)</f>
        <v>0.225</v>
      </c>
      <c r="G471" s="453"/>
    </row>
    <row r="472" spans="1:7" ht="12" customHeight="1">
      <c r="A472" s="497">
        <v>3340</v>
      </c>
      <c r="B472" s="461" t="s">
        <v>516</v>
      </c>
      <c r="C472" s="366"/>
      <c r="D472" s="366"/>
      <c r="E472" s="366"/>
      <c r="F472" s="421"/>
      <c r="G472" s="449"/>
    </row>
    <row r="473" spans="1:7" ht="12" customHeight="1">
      <c r="A473" s="74"/>
      <c r="B473" s="370" t="s">
        <v>119</v>
      </c>
      <c r="C473" s="366"/>
      <c r="D473" s="366"/>
      <c r="E473" s="366"/>
      <c r="F473" s="421"/>
      <c r="G473" s="449"/>
    </row>
    <row r="474" spans="1:7" ht="12" customHeight="1">
      <c r="A474" s="74"/>
      <c r="B474" s="182" t="s">
        <v>312</v>
      </c>
      <c r="C474" s="366"/>
      <c r="D474" s="366"/>
      <c r="E474" s="366"/>
      <c r="F474" s="421"/>
      <c r="G474" s="578"/>
    </row>
    <row r="475" spans="1:7" ht="12" customHeight="1">
      <c r="A475" s="358"/>
      <c r="B475" s="371" t="s">
        <v>297</v>
      </c>
      <c r="C475" s="765">
        <v>7000</v>
      </c>
      <c r="D475" s="765">
        <v>9859</v>
      </c>
      <c r="E475" s="765">
        <v>4099</v>
      </c>
      <c r="F475" s="743">
        <f>SUM(E475/D475)</f>
        <v>0.4157622476924637</v>
      </c>
      <c r="G475" s="632"/>
    </row>
    <row r="476" spans="1:7" ht="12" customHeight="1">
      <c r="A476" s="358"/>
      <c r="B476" s="298" t="s">
        <v>124</v>
      </c>
      <c r="C476" s="765"/>
      <c r="D476" s="765"/>
      <c r="E476" s="765"/>
      <c r="F476" s="421"/>
      <c r="G476" s="494"/>
    </row>
    <row r="477" spans="1:7" ht="12" customHeight="1">
      <c r="A477" s="74"/>
      <c r="B477" s="298" t="s">
        <v>306</v>
      </c>
      <c r="C477" s="765"/>
      <c r="D477" s="765"/>
      <c r="E477" s="765"/>
      <c r="F477" s="421"/>
      <c r="G477" s="449"/>
    </row>
    <row r="478" spans="1:7" ht="12" customHeight="1" thickBot="1">
      <c r="A478" s="74"/>
      <c r="B478" s="433" t="s">
        <v>92</v>
      </c>
      <c r="C478" s="766"/>
      <c r="D478" s="766"/>
      <c r="E478" s="766"/>
      <c r="F478" s="1036"/>
      <c r="G478" s="467"/>
    </row>
    <row r="479" spans="1:7" ht="12" customHeight="1" thickBot="1">
      <c r="A479" s="360"/>
      <c r="B479" s="437" t="s">
        <v>141</v>
      </c>
      <c r="C479" s="376">
        <f>SUM(C473:C478)</f>
        <v>7000</v>
      </c>
      <c r="D479" s="376">
        <f>SUM(D473:D478)</f>
        <v>9859</v>
      </c>
      <c r="E479" s="376">
        <f>SUM(E473:E478)</f>
        <v>4099</v>
      </c>
      <c r="F479" s="1039">
        <f>SUM(E479/D479)</f>
        <v>0.4157622476924637</v>
      </c>
      <c r="G479" s="453"/>
    </row>
    <row r="480" spans="1:7" ht="12" customHeight="1">
      <c r="A480" s="497">
        <v>3341</v>
      </c>
      <c r="B480" s="461" t="s">
        <v>407</v>
      </c>
      <c r="C480" s="366"/>
      <c r="D480" s="366"/>
      <c r="E480" s="366"/>
      <c r="F480" s="421"/>
      <c r="G480" s="449"/>
    </row>
    <row r="481" spans="1:7" ht="12" customHeight="1">
      <c r="A481" s="74"/>
      <c r="B481" s="370" t="s">
        <v>119</v>
      </c>
      <c r="C481" s="366"/>
      <c r="D481" s="366"/>
      <c r="E481" s="366"/>
      <c r="F481" s="421"/>
      <c r="G481" s="449"/>
    </row>
    <row r="482" spans="1:7" ht="12" customHeight="1">
      <c r="A482" s="74"/>
      <c r="B482" s="182" t="s">
        <v>312</v>
      </c>
      <c r="C482" s="366"/>
      <c r="D482" s="366"/>
      <c r="E482" s="366"/>
      <c r="F482" s="421"/>
      <c r="G482" s="578"/>
    </row>
    <row r="483" spans="1:7" ht="12" customHeight="1">
      <c r="A483" s="358"/>
      <c r="B483" s="371" t="s">
        <v>297</v>
      </c>
      <c r="C483" s="765">
        <v>1736</v>
      </c>
      <c r="D483" s="765">
        <v>1736</v>
      </c>
      <c r="E483" s="765">
        <v>1736</v>
      </c>
      <c r="F483" s="743">
        <f>SUM(E483/D483)</f>
        <v>1</v>
      </c>
      <c r="G483" s="582"/>
    </row>
    <row r="484" spans="1:7" ht="12" customHeight="1">
      <c r="A484" s="358"/>
      <c r="B484" s="298" t="s">
        <v>124</v>
      </c>
      <c r="C484" s="765"/>
      <c r="D484" s="765"/>
      <c r="E484" s="765"/>
      <c r="F484" s="421"/>
      <c r="G484" s="494"/>
    </row>
    <row r="485" spans="1:7" ht="12" customHeight="1">
      <c r="A485" s="74"/>
      <c r="B485" s="298" t="s">
        <v>306</v>
      </c>
      <c r="C485" s="366"/>
      <c r="D485" s="366"/>
      <c r="E485" s="366"/>
      <c r="F485" s="421"/>
      <c r="G485" s="449"/>
    </row>
    <row r="486" spans="1:7" ht="12" customHeight="1" thickBot="1">
      <c r="A486" s="74"/>
      <c r="B486" s="433" t="s">
        <v>92</v>
      </c>
      <c r="C486" s="766"/>
      <c r="D486" s="766"/>
      <c r="E486" s="766"/>
      <c r="F486" s="1036"/>
      <c r="G486" s="467"/>
    </row>
    <row r="487" spans="1:7" ht="12" customHeight="1" thickBot="1">
      <c r="A487" s="360"/>
      <c r="B487" s="437" t="s">
        <v>141</v>
      </c>
      <c r="C487" s="376">
        <f>SUM(C481:C486)</f>
        <v>1736</v>
      </c>
      <c r="D487" s="376">
        <f>SUM(D481:D486)</f>
        <v>1736</v>
      </c>
      <c r="E487" s="376">
        <f>SUM(E481:E486)</f>
        <v>1736</v>
      </c>
      <c r="F487" s="1039">
        <f>SUM(E487/D487)</f>
        <v>1</v>
      </c>
      <c r="G487" s="453"/>
    </row>
    <row r="488" spans="1:7" ht="12" customHeight="1">
      <c r="A488" s="497">
        <v>3342</v>
      </c>
      <c r="B488" s="461" t="s">
        <v>501</v>
      </c>
      <c r="C488" s="366"/>
      <c r="D488" s="366"/>
      <c r="E488" s="366"/>
      <c r="F488" s="421"/>
      <c r="G488" s="449"/>
    </row>
    <row r="489" spans="1:7" ht="12" customHeight="1">
      <c r="A489" s="74"/>
      <c r="B489" s="370" t="s">
        <v>119</v>
      </c>
      <c r="C489" s="366"/>
      <c r="D489" s="366"/>
      <c r="E489" s="366"/>
      <c r="F489" s="421"/>
      <c r="G489" s="449"/>
    </row>
    <row r="490" spans="1:7" ht="12" customHeight="1">
      <c r="A490" s="74"/>
      <c r="B490" s="182" t="s">
        <v>312</v>
      </c>
      <c r="C490" s="366"/>
      <c r="D490" s="366"/>
      <c r="E490" s="366"/>
      <c r="F490" s="421"/>
      <c r="G490" s="449"/>
    </row>
    <row r="491" spans="1:7" ht="12" customHeight="1">
      <c r="A491" s="358"/>
      <c r="B491" s="371" t="s">
        <v>297</v>
      </c>
      <c r="C491" s="765">
        <v>880</v>
      </c>
      <c r="D491" s="765">
        <v>1320</v>
      </c>
      <c r="E491" s="765">
        <v>1320</v>
      </c>
      <c r="F491" s="743">
        <f>SUM(E491/D491)</f>
        <v>1</v>
      </c>
      <c r="G491" s="578"/>
    </row>
    <row r="492" spans="1:7" ht="12" customHeight="1">
      <c r="A492" s="358"/>
      <c r="B492" s="298" t="s">
        <v>124</v>
      </c>
      <c r="C492" s="765"/>
      <c r="D492" s="765"/>
      <c r="E492" s="765"/>
      <c r="F492" s="421"/>
      <c r="G492" s="494"/>
    </row>
    <row r="493" spans="1:7" ht="12" customHeight="1">
      <c r="A493" s="74"/>
      <c r="B493" s="298" t="s">
        <v>306</v>
      </c>
      <c r="C493" s="366"/>
      <c r="D493" s="366"/>
      <c r="E493" s="366"/>
      <c r="F493" s="421"/>
      <c r="G493" s="449"/>
    </row>
    <row r="494" spans="1:7" ht="12" customHeight="1">
      <c r="A494" s="74"/>
      <c r="B494" s="298" t="s">
        <v>124</v>
      </c>
      <c r="C494" s="366"/>
      <c r="D494" s="366"/>
      <c r="E494" s="366"/>
      <c r="F494" s="421"/>
      <c r="G494" s="450"/>
    </row>
    <row r="495" spans="1:7" ht="12" customHeight="1" thickBot="1">
      <c r="A495" s="74"/>
      <c r="B495" s="433" t="s">
        <v>92</v>
      </c>
      <c r="C495" s="766"/>
      <c r="D495" s="766"/>
      <c r="E495" s="766"/>
      <c r="F495" s="1036"/>
      <c r="G495" s="467"/>
    </row>
    <row r="496" spans="1:7" ht="12" customHeight="1" thickBot="1">
      <c r="A496" s="360"/>
      <c r="B496" s="437" t="s">
        <v>141</v>
      </c>
      <c r="C496" s="376">
        <f>SUM(C489:C495)</f>
        <v>880</v>
      </c>
      <c r="D496" s="376">
        <f>SUM(D489:D495)</f>
        <v>1320</v>
      </c>
      <c r="E496" s="376">
        <f>SUM(E489:E495)</f>
        <v>1320</v>
      </c>
      <c r="F496" s="1039">
        <f>SUM(E496/D496)</f>
        <v>1</v>
      </c>
      <c r="G496" s="453"/>
    </row>
    <row r="497" spans="1:7" ht="12" customHeight="1">
      <c r="A497" s="497">
        <v>3343</v>
      </c>
      <c r="B497" s="461" t="s">
        <v>161</v>
      </c>
      <c r="C497" s="366"/>
      <c r="D497" s="366"/>
      <c r="E497" s="366"/>
      <c r="F497" s="421"/>
      <c r="G497" s="449"/>
    </row>
    <row r="498" spans="1:7" ht="12" customHeight="1">
      <c r="A498" s="74"/>
      <c r="B498" s="370" t="s">
        <v>119</v>
      </c>
      <c r="C498" s="366"/>
      <c r="D498" s="366"/>
      <c r="E498" s="366"/>
      <c r="F498" s="421"/>
      <c r="G498" s="449"/>
    </row>
    <row r="499" spans="1:7" ht="12" customHeight="1">
      <c r="A499" s="74"/>
      <c r="B499" s="182" t="s">
        <v>312</v>
      </c>
      <c r="C499" s="366"/>
      <c r="D499" s="366"/>
      <c r="E499" s="366"/>
      <c r="F499" s="421"/>
      <c r="G499" s="578"/>
    </row>
    <row r="500" spans="1:7" ht="12" customHeight="1">
      <c r="A500" s="358"/>
      <c r="B500" s="371" t="s">
        <v>297</v>
      </c>
      <c r="C500" s="765">
        <v>1000</v>
      </c>
      <c r="D500" s="765">
        <v>1000</v>
      </c>
      <c r="E500" s="765">
        <v>1000</v>
      </c>
      <c r="F500" s="743">
        <f>SUM(E500/D500)</f>
        <v>1</v>
      </c>
      <c r="G500" s="632"/>
    </row>
    <row r="501" spans="1:7" ht="12" customHeight="1">
      <c r="A501" s="358"/>
      <c r="B501" s="298" t="s">
        <v>124</v>
      </c>
      <c r="C501" s="765"/>
      <c r="D501" s="765"/>
      <c r="E501" s="765"/>
      <c r="F501" s="421"/>
      <c r="G501" s="494"/>
    </row>
    <row r="502" spans="1:7" ht="12.75" customHeight="1">
      <c r="A502" s="74"/>
      <c r="B502" s="298" t="s">
        <v>306</v>
      </c>
      <c r="C502" s="366"/>
      <c r="D502" s="366"/>
      <c r="E502" s="366"/>
      <c r="F502" s="421"/>
      <c r="G502" s="449"/>
    </row>
    <row r="503" spans="1:7" ht="12" customHeight="1" thickBot="1">
      <c r="A503" s="74"/>
      <c r="B503" s="433" t="s">
        <v>92</v>
      </c>
      <c r="C503" s="766"/>
      <c r="D503" s="766"/>
      <c r="E503" s="766"/>
      <c r="F503" s="1036"/>
      <c r="G503" s="467"/>
    </row>
    <row r="504" spans="1:7" ht="12" customHeight="1" thickBot="1">
      <c r="A504" s="360"/>
      <c r="B504" s="437" t="s">
        <v>141</v>
      </c>
      <c r="C504" s="376">
        <f>SUM(C498:C503)</f>
        <v>1000</v>
      </c>
      <c r="D504" s="376">
        <f>SUM(D498:D503)</f>
        <v>1000</v>
      </c>
      <c r="E504" s="376">
        <f>SUM(E498:E503)</f>
        <v>1000</v>
      </c>
      <c r="F504" s="1039">
        <f>SUM(E504/D504)</f>
        <v>1</v>
      </c>
      <c r="G504" s="453"/>
    </row>
    <row r="505" spans="1:7" ht="12" customHeight="1">
      <c r="A505" s="74">
        <v>3344</v>
      </c>
      <c r="B505" s="368" t="s">
        <v>285</v>
      </c>
      <c r="C505" s="366"/>
      <c r="D505" s="366"/>
      <c r="E505" s="366"/>
      <c r="F505" s="421"/>
      <c r="G505" s="449"/>
    </row>
    <row r="506" spans="1:7" ht="12" customHeight="1">
      <c r="A506" s="74"/>
      <c r="B506" s="73" t="s">
        <v>119</v>
      </c>
      <c r="C506" s="366"/>
      <c r="D506" s="366"/>
      <c r="E506" s="366"/>
      <c r="F506" s="421"/>
      <c r="G506" s="449"/>
    </row>
    <row r="507" spans="1:7" ht="12" customHeight="1">
      <c r="A507" s="74"/>
      <c r="B507" s="182" t="s">
        <v>312</v>
      </c>
      <c r="C507" s="366"/>
      <c r="D507" s="366"/>
      <c r="E507" s="366"/>
      <c r="F507" s="421"/>
      <c r="G507" s="578"/>
    </row>
    <row r="508" spans="1:7" ht="12" customHeight="1">
      <c r="A508" s="74"/>
      <c r="B508" s="73" t="s">
        <v>297</v>
      </c>
      <c r="C508" s="765">
        <v>1027</v>
      </c>
      <c r="D508" s="765">
        <v>1027</v>
      </c>
      <c r="E508" s="765">
        <v>513</v>
      </c>
      <c r="F508" s="743">
        <f>SUM(E508/D508)</f>
        <v>0.49951314508276534</v>
      </c>
      <c r="G508" s="582"/>
    </row>
    <row r="509" spans="1:7" ht="12" customHeight="1">
      <c r="A509" s="74"/>
      <c r="B509" s="182" t="s">
        <v>124</v>
      </c>
      <c r="C509" s="765"/>
      <c r="D509" s="765"/>
      <c r="E509" s="765"/>
      <c r="F509" s="421"/>
      <c r="G509" s="494"/>
    </row>
    <row r="510" spans="1:7" ht="12" customHeight="1">
      <c r="A510" s="74"/>
      <c r="B510" s="298" t="s">
        <v>306</v>
      </c>
      <c r="C510" s="366"/>
      <c r="D510" s="366"/>
      <c r="E510" s="366"/>
      <c r="F510" s="421"/>
      <c r="G510" s="449"/>
    </row>
    <row r="511" spans="1:7" ht="12" customHeight="1" thickBot="1">
      <c r="A511" s="74"/>
      <c r="B511" s="433" t="s">
        <v>92</v>
      </c>
      <c r="C511" s="766"/>
      <c r="D511" s="766"/>
      <c r="E511" s="766"/>
      <c r="F511" s="1036"/>
      <c r="G511" s="451"/>
    </row>
    <row r="512" spans="1:7" ht="12" customHeight="1" thickBot="1">
      <c r="A512" s="381"/>
      <c r="B512" s="437" t="s">
        <v>141</v>
      </c>
      <c r="C512" s="770">
        <f>SUM(C506:C511)</f>
        <v>1027</v>
      </c>
      <c r="D512" s="770">
        <f>SUM(D506:D511)</f>
        <v>1027</v>
      </c>
      <c r="E512" s="770">
        <f>SUM(E506:E511)</f>
        <v>513</v>
      </c>
      <c r="F512" s="1039">
        <f>SUM(E512/D512)</f>
        <v>0.49951314508276534</v>
      </c>
      <c r="G512" s="467"/>
    </row>
    <row r="513" spans="1:7" ht="12" customHeight="1">
      <c r="A513" s="74">
        <v>3345</v>
      </c>
      <c r="B513" s="380" t="s">
        <v>162</v>
      </c>
      <c r="C513" s="366"/>
      <c r="D513" s="366"/>
      <c r="E513" s="366"/>
      <c r="F513" s="421"/>
      <c r="G513" s="448"/>
    </row>
    <row r="514" spans="1:7" ht="12" customHeight="1">
      <c r="A514" s="74"/>
      <c r="B514" s="370" t="s">
        <v>119</v>
      </c>
      <c r="C514" s="366"/>
      <c r="D514" s="366"/>
      <c r="E514" s="366"/>
      <c r="F514" s="421"/>
      <c r="G514" s="422"/>
    </row>
    <row r="515" spans="1:7" ht="12" customHeight="1">
      <c r="A515" s="74"/>
      <c r="B515" s="182" t="s">
        <v>312</v>
      </c>
      <c r="C515" s="366"/>
      <c r="D515" s="366"/>
      <c r="E515" s="366"/>
      <c r="F515" s="421"/>
      <c r="G515" s="422"/>
    </row>
    <row r="516" spans="1:7" ht="12" customHeight="1">
      <c r="A516" s="74"/>
      <c r="B516" s="371" t="s">
        <v>297</v>
      </c>
      <c r="C516" s="765">
        <v>300</v>
      </c>
      <c r="D516" s="765">
        <v>300</v>
      </c>
      <c r="E516" s="765">
        <v>300</v>
      </c>
      <c r="F516" s="743">
        <f>SUM(E516/D516)</f>
        <v>1</v>
      </c>
      <c r="G516" s="578"/>
    </row>
    <row r="517" spans="1:7" ht="12" customHeight="1">
      <c r="A517" s="74"/>
      <c r="B517" s="298" t="s">
        <v>124</v>
      </c>
      <c r="C517" s="765"/>
      <c r="D517" s="765"/>
      <c r="E517" s="765"/>
      <c r="F517" s="421"/>
      <c r="G517" s="489"/>
    </row>
    <row r="518" spans="1:7" ht="12" customHeight="1">
      <c r="A518" s="74"/>
      <c r="B518" s="298" t="s">
        <v>306</v>
      </c>
      <c r="C518" s="366"/>
      <c r="D518" s="366"/>
      <c r="E518" s="366"/>
      <c r="F518" s="421"/>
      <c r="G518" s="422"/>
    </row>
    <row r="519" spans="1:7" ht="12" customHeight="1" thickBot="1">
      <c r="A519" s="74"/>
      <c r="B519" s="433" t="s">
        <v>92</v>
      </c>
      <c r="C519" s="766"/>
      <c r="D519" s="766"/>
      <c r="E519" s="766"/>
      <c r="F519" s="1036"/>
      <c r="G519" s="467"/>
    </row>
    <row r="520" spans="1:7" ht="13.5" customHeight="1" thickBot="1">
      <c r="A520" s="381"/>
      <c r="B520" s="437" t="s">
        <v>141</v>
      </c>
      <c r="C520" s="770">
        <f>SUM(C516:C519)</f>
        <v>300</v>
      </c>
      <c r="D520" s="770">
        <f>SUM(D516:D519)</f>
        <v>300</v>
      </c>
      <c r="E520" s="770">
        <f>SUM(E516:E519)</f>
        <v>300</v>
      </c>
      <c r="F520" s="1039">
        <f>SUM(E520/D520)</f>
        <v>1</v>
      </c>
      <c r="G520" s="453"/>
    </row>
    <row r="521" spans="1:7" ht="12" customHeight="1">
      <c r="A521" s="74">
        <v>3346</v>
      </c>
      <c r="B521" s="460" t="s">
        <v>121</v>
      </c>
      <c r="C521" s="366"/>
      <c r="D521" s="366"/>
      <c r="E521" s="366"/>
      <c r="F521" s="421"/>
      <c r="G521" s="449"/>
    </row>
    <row r="522" spans="1:7" ht="12" customHeight="1">
      <c r="A522" s="369"/>
      <c r="B522" s="370" t="s">
        <v>119</v>
      </c>
      <c r="C522" s="366"/>
      <c r="D522" s="366"/>
      <c r="E522" s="366"/>
      <c r="F522" s="421"/>
      <c r="G522" s="449"/>
    </row>
    <row r="523" spans="1:7" ht="12" customHeight="1">
      <c r="A523" s="369"/>
      <c r="B523" s="182" t="s">
        <v>312</v>
      </c>
      <c r="C523" s="366"/>
      <c r="D523" s="366"/>
      <c r="E523" s="366"/>
      <c r="F523" s="421"/>
      <c r="G523" s="449"/>
    </row>
    <row r="524" spans="1:7" ht="12" customHeight="1">
      <c r="A524" s="369"/>
      <c r="B524" s="371" t="s">
        <v>297</v>
      </c>
      <c r="C524" s="765">
        <v>3933</v>
      </c>
      <c r="D524" s="765">
        <v>3933</v>
      </c>
      <c r="E524" s="765">
        <v>3498</v>
      </c>
      <c r="F524" s="743">
        <f>SUM(E524/D524)</f>
        <v>0.889397406559878</v>
      </c>
      <c r="G524" s="578"/>
    </row>
    <row r="525" spans="1:7" ht="12" customHeight="1">
      <c r="A525" s="369"/>
      <c r="B525" s="298" t="s">
        <v>124</v>
      </c>
      <c r="C525" s="765"/>
      <c r="D525" s="765"/>
      <c r="E525" s="765"/>
      <c r="F525" s="421"/>
      <c r="G525" s="494"/>
    </row>
    <row r="526" spans="1:7" ht="12" customHeight="1">
      <c r="A526" s="369"/>
      <c r="B526" s="298" t="s">
        <v>306</v>
      </c>
      <c r="C526" s="366"/>
      <c r="D526" s="366"/>
      <c r="E526" s="366"/>
      <c r="F526" s="421"/>
      <c r="G526" s="449"/>
    </row>
    <row r="527" spans="1:7" ht="12" customHeight="1" thickBot="1">
      <c r="A527" s="369"/>
      <c r="B527" s="433" t="s">
        <v>92</v>
      </c>
      <c r="C527" s="766"/>
      <c r="D527" s="766"/>
      <c r="E527" s="766"/>
      <c r="F527" s="1036"/>
      <c r="G527" s="467"/>
    </row>
    <row r="528" spans="1:7" ht="12" customHeight="1" thickBot="1">
      <c r="A528" s="381"/>
      <c r="B528" s="437" t="s">
        <v>141</v>
      </c>
      <c r="C528" s="376">
        <f>SUM(C524:C527)</f>
        <v>3933</v>
      </c>
      <c r="D528" s="376">
        <f>SUM(D524:D527)</f>
        <v>3933</v>
      </c>
      <c r="E528" s="376">
        <f>SUM(E524:E527)</f>
        <v>3498</v>
      </c>
      <c r="F528" s="1039">
        <f>SUM(E528/D528)</f>
        <v>0.889397406559878</v>
      </c>
      <c r="G528" s="453"/>
    </row>
    <row r="529" spans="1:7" ht="12" customHeight="1">
      <c r="A529" s="74">
        <v>3347</v>
      </c>
      <c r="B529" s="460" t="s">
        <v>122</v>
      </c>
      <c r="C529" s="366"/>
      <c r="D529" s="366"/>
      <c r="E529" s="366"/>
      <c r="F529" s="421"/>
      <c r="G529" s="449"/>
    </row>
    <row r="530" spans="1:7" ht="12" customHeight="1">
      <c r="A530" s="369"/>
      <c r="B530" s="370" t="s">
        <v>119</v>
      </c>
      <c r="C530" s="366"/>
      <c r="D530" s="366"/>
      <c r="E530" s="366"/>
      <c r="F530" s="421"/>
      <c r="G530" s="449"/>
    </row>
    <row r="531" spans="1:7" ht="12" customHeight="1">
      <c r="A531" s="369"/>
      <c r="B531" s="182" t="s">
        <v>312</v>
      </c>
      <c r="C531" s="366"/>
      <c r="D531" s="366"/>
      <c r="E531" s="366"/>
      <c r="F531" s="421"/>
      <c r="G531" s="449"/>
    </row>
    <row r="532" spans="1:7" ht="12" customHeight="1">
      <c r="A532" s="369"/>
      <c r="B532" s="371" t="s">
        <v>297</v>
      </c>
      <c r="C532" s="765">
        <v>2000</v>
      </c>
      <c r="D532" s="765">
        <v>2000</v>
      </c>
      <c r="E532" s="765">
        <v>2000</v>
      </c>
      <c r="F532" s="743">
        <f>SUM(E532/D532)</f>
        <v>1</v>
      </c>
      <c r="G532" s="578"/>
    </row>
    <row r="533" spans="1:7" ht="12" customHeight="1">
      <c r="A533" s="369"/>
      <c r="B533" s="298" t="s">
        <v>124</v>
      </c>
      <c r="C533" s="765"/>
      <c r="D533" s="765"/>
      <c r="E533" s="765"/>
      <c r="F533" s="421"/>
      <c r="G533" s="494"/>
    </row>
    <row r="534" spans="1:7" ht="12" customHeight="1">
      <c r="A534" s="369"/>
      <c r="B534" s="298" t="s">
        <v>306</v>
      </c>
      <c r="C534" s="366"/>
      <c r="D534" s="366"/>
      <c r="E534" s="366"/>
      <c r="F534" s="421"/>
      <c r="G534" s="449"/>
    </row>
    <row r="535" spans="1:7" ht="12" customHeight="1" thickBot="1">
      <c r="A535" s="369"/>
      <c r="B535" s="433" t="s">
        <v>92</v>
      </c>
      <c r="C535" s="385"/>
      <c r="D535" s="385"/>
      <c r="E535" s="385"/>
      <c r="F535" s="1036"/>
      <c r="G535" s="467"/>
    </row>
    <row r="536" spans="1:7" ht="12" customHeight="1" thickBot="1">
      <c r="A536" s="381"/>
      <c r="B536" s="437" t="s">
        <v>141</v>
      </c>
      <c r="C536" s="376">
        <f>SUM(C532:C535)</f>
        <v>2000</v>
      </c>
      <c r="D536" s="376">
        <f>SUM(D532:D535)</f>
        <v>2000</v>
      </c>
      <c r="E536" s="376">
        <f>SUM(E532:E535)</f>
        <v>2000</v>
      </c>
      <c r="F536" s="1039">
        <f>SUM(E536/D536)</f>
        <v>1</v>
      </c>
      <c r="G536" s="453"/>
    </row>
    <row r="537" spans="1:7" ht="12" customHeight="1">
      <c r="A537" s="74">
        <v>3348</v>
      </c>
      <c r="B537" s="460" t="s">
        <v>182</v>
      </c>
      <c r="C537" s="366"/>
      <c r="D537" s="366"/>
      <c r="E537" s="366"/>
      <c r="F537" s="421"/>
      <c r="G537" s="449"/>
    </row>
    <row r="538" spans="1:7" ht="12" customHeight="1">
      <c r="A538" s="369"/>
      <c r="B538" s="370" t="s">
        <v>119</v>
      </c>
      <c r="C538" s="366"/>
      <c r="D538" s="366"/>
      <c r="E538" s="366"/>
      <c r="F538" s="421"/>
      <c r="G538" s="449"/>
    </row>
    <row r="539" spans="1:7" ht="12" customHeight="1">
      <c r="A539" s="369"/>
      <c r="B539" s="182" t="s">
        <v>312</v>
      </c>
      <c r="C539" s="366"/>
      <c r="D539" s="366"/>
      <c r="E539" s="366"/>
      <c r="F539" s="421"/>
      <c r="G539" s="449"/>
    </row>
    <row r="540" spans="1:7" ht="12" customHeight="1">
      <c r="A540" s="369"/>
      <c r="B540" s="371" t="s">
        <v>297</v>
      </c>
      <c r="C540" s="765">
        <v>400</v>
      </c>
      <c r="D540" s="765">
        <v>400</v>
      </c>
      <c r="E540" s="765">
        <v>400</v>
      </c>
      <c r="F540" s="743">
        <f>SUM(E540/D540)</f>
        <v>1</v>
      </c>
      <c r="G540" s="578"/>
    </row>
    <row r="541" spans="1:7" ht="12" customHeight="1">
      <c r="A541" s="369"/>
      <c r="B541" s="298" t="s">
        <v>124</v>
      </c>
      <c r="C541" s="765"/>
      <c r="D541" s="765"/>
      <c r="E541" s="765"/>
      <c r="F541" s="421"/>
      <c r="G541" s="494"/>
    </row>
    <row r="542" spans="1:7" ht="12" customHeight="1">
      <c r="A542" s="369"/>
      <c r="B542" s="298" t="s">
        <v>306</v>
      </c>
      <c r="C542" s="366"/>
      <c r="D542" s="366"/>
      <c r="E542" s="366"/>
      <c r="F542" s="421"/>
      <c r="G542" s="449"/>
    </row>
    <row r="543" spans="1:7" ht="12" customHeight="1" thickBot="1">
      <c r="A543" s="369"/>
      <c r="B543" s="433" t="s">
        <v>92</v>
      </c>
      <c r="C543" s="766"/>
      <c r="D543" s="766"/>
      <c r="E543" s="766"/>
      <c r="F543" s="1036"/>
      <c r="G543" s="467"/>
    </row>
    <row r="544" spans="1:7" ht="12" customHeight="1" thickBot="1">
      <c r="A544" s="381"/>
      <c r="B544" s="437" t="s">
        <v>141</v>
      </c>
      <c r="C544" s="376">
        <f>SUM(C540:C543)</f>
        <v>400</v>
      </c>
      <c r="D544" s="376">
        <f>SUM(D540:D543)</f>
        <v>400</v>
      </c>
      <c r="E544" s="376">
        <f>SUM(E540:E543)</f>
        <v>400</v>
      </c>
      <c r="F544" s="1039">
        <f>SUM(E544/D544)</f>
        <v>1</v>
      </c>
      <c r="G544" s="453"/>
    </row>
    <row r="545" spans="1:7" ht="12" customHeight="1">
      <c r="A545" s="74">
        <v>3349</v>
      </c>
      <c r="B545" s="460" t="s">
        <v>391</v>
      </c>
      <c r="C545" s="366"/>
      <c r="D545" s="366"/>
      <c r="E545" s="366"/>
      <c r="F545" s="421"/>
      <c r="G545" s="449"/>
    </row>
    <row r="546" spans="1:7" ht="12" customHeight="1">
      <c r="A546" s="369"/>
      <c r="B546" s="370" t="s">
        <v>119</v>
      </c>
      <c r="C546" s="366"/>
      <c r="D546" s="366"/>
      <c r="E546" s="366"/>
      <c r="F546" s="421"/>
      <c r="G546" s="449"/>
    </row>
    <row r="547" spans="1:7" ht="12" customHeight="1">
      <c r="A547" s="369"/>
      <c r="B547" s="182" t="s">
        <v>312</v>
      </c>
      <c r="C547" s="366"/>
      <c r="D547" s="366"/>
      <c r="E547" s="366"/>
      <c r="F547" s="421"/>
      <c r="G547" s="449"/>
    </row>
    <row r="548" spans="1:7" ht="12" customHeight="1">
      <c r="A548" s="369"/>
      <c r="B548" s="371" t="s">
        <v>297</v>
      </c>
      <c r="C548" s="765">
        <v>2880</v>
      </c>
      <c r="D548" s="765">
        <v>3360</v>
      </c>
      <c r="E548" s="765">
        <v>3120</v>
      </c>
      <c r="F548" s="743">
        <f>SUM(E548/D548)</f>
        <v>0.9285714285714286</v>
      </c>
      <c r="G548" s="578"/>
    </row>
    <row r="549" spans="1:7" ht="12" customHeight="1">
      <c r="A549" s="369"/>
      <c r="B549" s="298" t="s">
        <v>124</v>
      </c>
      <c r="C549" s="765"/>
      <c r="D549" s="765"/>
      <c r="E549" s="765"/>
      <c r="F549" s="421"/>
      <c r="G549" s="494"/>
    </row>
    <row r="550" spans="1:7" ht="12" customHeight="1">
      <c r="A550" s="369"/>
      <c r="B550" s="298" t="s">
        <v>306</v>
      </c>
      <c r="C550" s="366"/>
      <c r="D550" s="366"/>
      <c r="E550" s="366"/>
      <c r="F550" s="421"/>
      <c r="G550" s="449"/>
    </row>
    <row r="551" spans="1:7" ht="12" customHeight="1" thickBot="1">
      <c r="A551" s="369"/>
      <c r="B551" s="433" t="s">
        <v>92</v>
      </c>
      <c r="C551" s="766"/>
      <c r="D551" s="766"/>
      <c r="E551" s="766"/>
      <c r="F551" s="1036"/>
      <c r="G551" s="467"/>
    </row>
    <row r="552" spans="1:7" ht="12" customHeight="1" thickBot="1">
      <c r="A552" s="381"/>
      <c r="B552" s="437" t="s">
        <v>141</v>
      </c>
      <c r="C552" s="376">
        <f>SUM(C548:C551)</f>
        <v>2880</v>
      </c>
      <c r="D552" s="376">
        <f>SUM(D548:D551)</f>
        <v>3360</v>
      </c>
      <c r="E552" s="376">
        <f>SUM(E548:E551)</f>
        <v>3120</v>
      </c>
      <c r="F552" s="1039">
        <f>SUM(E552/D552)</f>
        <v>0.9285714285714286</v>
      </c>
      <c r="G552" s="453"/>
    </row>
    <row r="553" spans="1:7" ht="12" customHeight="1">
      <c r="A553" s="382">
        <v>3350</v>
      </c>
      <c r="B553" s="212" t="s">
        <v>307</v>
      </c>
      <c r="C553" s="366"/>
      <c r="D553" s="366"/>
      <c r="E553" s="366"/>
      <c r="F553" s="421"/>
      <c r="G553" s="449"/>
    </row>
    <row r="554" spans="1:7" ht="12" customHeight="1">
      <c r="A554" s="369"/>
      <c r="B554" s="370" t="s">
        <v>119</v>
      </c>
      <c r="C554" s="297"/>
      <c r="D554" s="297"/>
      <c r="E554" s="297"/>
      <c r="F554" s="421"/>
      <c r="G554" s="449"/>
    </row>
    <row r="555" spans="1:7" ht="12" customHeight="1">
      <c r="A555" s="369"/>
      <c r="B555" s="182" t="s">
        <v>312</v>
      </c>
      <c r="C555" s="297"/>
      <c r="D555" s="297"/>
      <c r="E555" s="297"/>
      <c r="F555" s="421"/>
      <c r="G555" s="578"/>
    </row>
    <row r="556" spans="1:7" ht="12" customHeight="1">
      <c r="A556" s="369"/>
      <c r="B556" s="371" t="s">
        <v>297</v>
      </c>
      <c r="C556" s="765">
        <v>100</v>
      </c>
      <c r="D556" s="765">
        <v>100</v>
      </c>
      <c r="E556" s="765"/>
      <c r="F556" s="421">
        <f>SUM(E556/D556)</f>
        <v>0</v>
      </c>
      <c r="G556" s="578"/>
    </row>
    <row r="557" spans="1:7" ht="12" customHeight="1">
      <c r="A557" s="369"/>
      <c r="B557" s="298" t="s">
        <v>124</v>
      </c>
      <c r="C557" s="765"/>
      <c r="D557" s="765"/>
      <c r="E557" s="765"/>
      <c r="F557" s="421"/>
      <c r="G557" s="577"/>
    </row>
    <row r="558" spans="1:7" ht="12" customHeight="1">
      <c r="A558" s="369"/>
      <c r="B558" s="298" t="s">
        <v>306</v>
      </c>
      <c r="C558" s="297"/>
      <c r="D558" s="297"/>
      <c r="E558" s="297"/>
      <c r="F558" s="421"/>
      <c r="G558" s="449"/>
    </row>
    <row r="559" spans="1:7" ht="12" customHeight="1" thickBot="1">
      <c r="A559" s="369"/>
      <c r="B559" s="433" t="s">
        <v>92</v>
      </c>
      <c r="C559" s="767"/>
      <c r="D559" s="767"/>
      <c r="E559" s="767"/>
      <c r="F559" s="1036"/>
      <c r="G559" s="467"/>
    </row>
    <row r="560" spans="1:7" ht="12.75" thickBot="1">
      <c r="A560" s="381"/>
      <c r="B560" s="437" t="s">
        <v>141</v>
      </c>
      <c r="C560" s="376">
        <f>SUM(C554:C559)</f>
        <v>100</v>
      </c>
      <c r="D560" s="376">
        <f>SUM(D554:D559)</f>
        <v>100</v>
      </c>
      <c r="E560" s="376"/>
      <c r="F560" s="1039">
        <f>SUM(E560/D560)</f>
        <v>0</v>
      </c>
      <c r="G560" s="453"/>
    </row>
    <row r="561" spans="1:7" ht="12">
      <c r="A561" s="382">
        <v>3351</v>
      </c>
      <c r="B561" s="212" t="s">
        <v>420</v>
      </c>
      <c r="C561" s="366"/>
      <c r="D561" s="366"/>
      <c r="E561" s="366"/>
      <c r="F561" s="421"/>
      <c r="G561" s="418"/>
    </row>
    <row r="562" spans="1:7" ht="12">
      <c r="A562" s="369"/>
      <c r="B562" s="370" t="s">
        <v>119</v>
      </c>
      <c r="C562" s="297"/>
      <c r="D562" s="297"/>
      <c r="E562" s="297"/>
      <c r="F562" s="421"/>
      <c r="G562" s="422"/>
    </row>
    <row r="563" spans="1:7" ht="12">
      <c r="A563" s="369"/>
      <c r="B563" s="182" t="s">
        <v>312</v>
      </c>
      <c r="C563" s="297"/>
      <c r="D563" s="297"/>
      <c r="E563" s="297"/>
      <c r="F563" s="421"/>
      <c r="G563" s="422"/>
    </row>
    <row r="564" spans="1:7" ht="12">
      <c r="A564" s="369"/>
      <c r="B564" s="371" t="s">
        <v>297</v>
      </c>
      <c r="C564" s="765">
        <v>1150</v>
      </c>
      <c r="D564" s="765">
        <v>1150</v>
      </c>
      <c r="E564" s="765">
        <v>964</v>
      </c>
      <c r="F564" s="743">
        <f>SUM(E564/D564)</f>
        <v>0.8382608695652174</v>
      </c>
      <c r="G564" s="578"/>
    </row>
    <row r="565" spans="1:7" ht="12">
      <c r="A565" s="369"/>
      <c r="B565" s="298" t="s">
        <v>124</v>
      </c>
      <c r="C565" s="765">
        <v>18850</v>
      </c>
      <c r="D565" s="765">
        <v>18850</v>
      </c>
      <c r="E565" s="765">
        <v>16845</v>
      </c>
      <c r="F565" s="743">
        <f>SUM(E565/D565)</f>
        <v>0.8936339522546419</v>
      </c>
      <c r="G565" s="422"/>
    </row>
    <row r="566" spans="1:7" ht="12">
      <c r="A566" s="369"/>
      <c r="B566" s="298" t="s">
        <v>306</v>
      </c>
      <c r="C566" s="297"/>
      <c r="D566" s="297"/>
      <c r="E566" s="297"/>
      <c r="F566" s="421"/>
      <c r="G566" s="422"/>
    </row>
    <row r="567" spans="1:7" ht="12.75" thickBot="1">
      <c r="A567" s="369"/>
      <c r="B567" s="433" t="s">
        <v>92</v>
      </c>
      <c r="C567" s="767"/>
      <c r="D567" s="767"/>
      <c r="E567" s="767"/>
      <c r="F567" s="1036"/>
      <c r="G567" s="451"/>
    </row>
    <row r="568" spans="1:7" ht="12.75" thickBot="1">
      <c r="A568" s="381"/>
      <c r="B568" s="437" t="s">
        <v>141</v>
      </c>
      <c r="C568" s="376">
        <f>SUM(C562:C567)</f>
        <v>20000</v>
      </c>
      <c r="D568" s="376">
        <f>SUM(D562:D567)</f>
        <v>20000</v>
      </c>
      <c r="E568" s="376">
        <f>SUM(E562:E567)</f>
        <v>17809</v>
      </c>
      <c r="F568" s="1039">
        <f>SUM(E568/D568)</f>
        <v>0.89045</v>
      </c>
      <c r="G568" s="467"/>
    </row>
    <row r="569" spans="1:7" ht="12">
      <c r="A569" s="74">
        <v>3352</v>
      </c>
      <c r="B569" s="460" t="s">
        <v>502</v>
      </c>
      <c r="C569" s="366"/>
      <c r="D569" s="366"/>
      <c r="E569" s="366"/>
      <c r="F569" s="421"/>
      <c r="G569" s="449"/>
    </row>
    <row r="570" spans="1:7" ht="12">
      <c r="A570" s="369"/>
      <c r="B570" s="370" t="s">
        <v>119</v>
      </c>
      <c r="C570" s="297"/>
      <c r="D570" s="297"/>
      <c r="E570" s="297"/>
      <c r="F570" s="421"/>
      <c r="G570" s="449"/>
    </row>
    <row r="571" spans="1:7" ht="12">
      <c r="A571" s="369"/>
      <c r="B571" s="182" t="s">
        <v>312</v>
      </c>
      <c r="C571" s="297"/>
      <c r="D571" s="297"/>
      <c r="E571" s="297"/>
      <c r="F571" s="421"/>
      <c r="G571" s="449"/>
    </row>
    <row r="572" spans="1:7" ht="12">
      <c r="A572" s="369"/>
      <c r="B572" s="371" t="s">
        <v>297</v>
      </c>
      <c r="C572" s="765">
        <v>17000</v>
      </c>
      <c r="D572" s="765">
        <v>21010</v>
      </c>
      <c r="E572" s="765">
        <v>15311</v>
      </c>
      <c r="F572" s="743">
        <f>SUM(E572/D572)</f>
        <v>0.7287482151356497</v>
      </c>
      <c r="G572" s="578"/>
    </row>
    <row r="573" spans="1:7" ht="12">
      <c r="A573" s="369"/>
      <c r="B573" s="298" t="s">
        <v>124</v>
      </c>
      <c r="C573" s="765"/>
      <c r="D573" s="765"/>
      <c r="E573" s="765"/>
      <c r="F573" s="421"/>
      <c r="G573" s="578"/>
    </row>
    <row r="574" spans="1:7" ht="12">
      <c r="A574" s="369"/>
      <c r="B574" s="298" t="s">
        <v>306</v>
      </c>
      <c r="C574" s="765"/>
      <c r="D574" s="765"/>
      <c r="E574" s="765"/>
      <c r="F574" s="421"/>
      <c r="G574" s="449"/>
    </row>
    <row r="575" spans="1:7" ht="12">
      <c r="A575" s="369"/>
      <c r="B575" s="298" t="s">
        <v>124</v>
      </c>
      <c r="C575" s="372"/>
      <c r="D575" s="372"/>
      <c r="E575" s="297"/>
      <c r="F575" s="421"/>
      <c r="G575" s="450"/>
    </row>
    <row r="576" spans="1:7" ht="12.75" thickBot="1">
      <c r="A576" s="369"/>
      <c r="B576" s="433" t="s">
        <v>92</v>
      </c>
      <c r="C576" s="764"/>
      <c r="D576" s="764"/>
      <c r="E576" s="764"/>
      <c r="F576" s="1036"/>
      <c r="G576" s="467"/>
    </row>
    <row r="577" spans="1:7" ht="12.75" thickBot="1">
      <c r="A577" s="381"/>
      <c r="B577" s="437" t="s">
        <v>141</v>
      </c>
      <c r="C577" s="770">
        <f>SUM(C570:C576)</f>
        <v>17000</v>
      </c>
      <c r="D577" s="770">
        <f>SUM(D570:D576)</f>
        <v>21010</v>
      </c>
      <c r="E577" s="770">
        <f>SUM(E570:E576)</f>
        <v>15311</v>
      </c>
      <c r="F577" s="1039">
        <f>SUM(E577/D577)</f>
        <v>0.7287482151356497</v>
      </c>
      <c r="G577" s="453"/>
    </row>
    <row r="578" spans="1:7" ht="12" customHeight="1">
      <c r="A578" s="74">
        <v>3355</v>
      </c>
      <c r="B578" s="212" t="s">
        <v>40</v>
      </c>
      <c r="C578" s="366"/>
      <c r="D578" s="366"/>
      <c r="E578" s="366"/>
      <c r="F578" s="421"/>
      <c r="G578" s="449"/>
    </row>
    <row r="579" spans="1:7" ht="12" customHeight="1">
      <c r="A579" s="369"/>
      <c r="B579" s="370" t="s">
        <v>119</v>
      </c>
      <c r="C579" s="765">
        <v>2200</v>
      </c>
      <c r="D579" s="1059">
        <v>1737</v>
      </c>
      <c r="E579" s="1059">
        <v>1280</v>
      </c>
      <c r="F579" s="743">
        <f>SUM(E579/D579)</f>
        <v>0.7369027058146229</v>
      </c>
      <c r="G579" s="449"/>
    </row>
    <row r="580" spans="1:7" ht="12" customHeight="1">
      <c r="A580" s="369"/>
      <c r="B580" s="182" t="s">
        <v>312</v>
      </c>
      <c r="C580" s="765">
        <v>800</v>
      </c>
      <c r="D580" s="1059">
        <v>597</v>
      </c>
      <c r="E580" s="1059">
        <v>352</v>
      </c>
      <c r="F580" s="743">
        <f>SUM(E580/D580)</f>
        <v>0.5896147403685092</v>
      </c>
      <c r="G580" s="578"/>
    </row>
    <row r="581" spans="1:7" ht="12" customHeight="1">
      <c r="A581" s="369"/>
      <c r="B581" s="371" t="s">
        <v>297</v>
      </c>
      <c r="C581" s="765">
        <v>7000</v>
      </c>
      <c r="D581" s="765">
        <v>11695</v>
      </c>
      <c r="E581" s="765">
        <v>9119</v>
      </c>
      <c r="F581" s="743">
        <f>SUM(E581/D581)</f>
        <v>0.7797349294570329</v>
      </c>
      <c r="G581" s="449"/>
    </row>
    <row r="582" spans="1:7" ht="12" customHeight="1">
      <c r="A582" s="369"/>
      <c r="B582" s="298" t="s">
        <v>124</v>
      </c>
      <c r="C582" s="765"/>
      <c r="D582" s="765"/>
      <c r="E582" s="765"/>
      <c r="F582" s="421"/>
      <c r="G582" s="449"/>
    </row>
    <row r="583" spans="1:7" ht="12" customHeight="1">
      <c r="A583" s="369"/>
      <c r="B583" s="298" t="s">
        <v>306</v>
      </c>
      <c r="C583" s="765"/>
      <c r="D583" s="765"/>
      <c r="E583" s="765"/>
      <c r="F583" s="421"/>
      <c r="G583" s="449"/>
    </row>
    <row r="584" spans="1:7" ht="12" customHeight="1" thickBot="1">
      <c r="A584" s="369"/>
      <c r="B584" s="433" t="s">
        <v>92</v>
      </c>
      <c r="C584" s="769"/>
      <c r="D584" s="769"/>
      <c r="E584" s="769"/>
      <c r="F584" s="1036"/>
      <c r="G584" s="467"/>
    </row>
    <row r="585" spans="1:7" ht="12" customHeight="1" thickBot="1">
      <c r="A585" s="381"/>
      <c r="B585" s="437" t="s">
        <v>141</v>
      </c>
      <c r="C585" s="376">
        <f>SUM(C579:C584)</f>
        <v>10000</v>
      </c>
      <c r="D585" s="376">
        <f>SUM(D579:D584)</f>
        <v>14029</v>
      </c>
      <c r="E585" s="376">
        <f>SUM(E579:E584)</f>
        <v>10751</v>
      </c>
      <c r="F585" s="1039">
        <f>SUM(E585/D585)</f>
        <v>0.7663411504740181</v>
      </c>
      <c r="G585" s="453"/>
    </row>
    <row r="586" spans="1:7" ht="12" customHeight="1">
      <c r="A586" s="74">
        <v>3356</v>
      </c>
      <c r="B586" s="212" t="s">
        <v>22</v>
      </c>
      <c r="C586" s="366"/>
      <c r="D586" s="366"/>
      <c r="E586" s="366"/>
      <c r="F586" s="421"/>
      <c r="G586" s="449"/>
    </row>
    <row r="587" spans="1:7" ht="12" customHeight="1">
      <c r="A587" s="369"/>
      <c r="B587" s="370" t="s">
        <v>119</v>
      </c>
      <c r="C587" s="765"/>
      <c r="D587" s="765"/>
      <c r="E587" s="765"/>
      <c r="F587" s="421"/>
      <c r="G587" s="449"/>
    </row>
    <row r="588" spans="1:7" ht="12" customHeight="1">
      <c r="A588" s="369"/>
      <c r="B588" s="182" t="s">
        <v>312</v>
      </c>
      <c r="C588" s="765"/>
      <c r="D588" s="765"/>
      <c r="E588" s="765"/>
      <c r="F588" s="421"/>
      <c r="G588" s="449"/>
    </row>
    <row r="589" spans="1:7" ht="12" customHeight="1">
      <c r="A589" s="369"/>
      <c r="B589" s="371" t="s">
        <v>297</v>
      </c>
      <c r="C589" s="765"/>
      <c r="D589" s="765"/>
      <c r="E589" s="765"/>
      <c r="F589" s="421"/>
      <c r="G589" s="577"/>
    </row>
    <row r="590" spans="1:7" ht="12" customHeight="1">
      <c r="A590" s="369"/>
      <c r="B590" s="298" t="s">
        <v>124</v>
      </c>
      <c r="C590" s="765"/>
      <c r="D590" s="765"/>
      <c r="E590" s="765"/>
      <c r="F590" s="421"/>
      <c r="G590" s="449"/>
    </row>
    <row r="591" spans="1:7" ht="12" customHeight="1">
      <c r="A591" s="369"/>
      <c r="B591" s="298" t="s">
        <v>306</v>
      </c>
      <c r="C591" s="765">
        <v>15000</v>
      </c>
      <c r="D591" s="765">
        <v>16293</v>
      </c>
      <c r="E591" s="765">
        <v>1292</v>
      </c>
      <c r="F591" s="743">
        <f>SUM(E591/D591)</f>
        <v>0.07929785797581784</v>
      </c>
      <c r="G591" s="449"/>
    </row>
    <row r="592" spans="1:7" ht="12" customHeight="1" thickBot="1">
      <c r="A592" s="369"/>
      <c r="B592" s="433" t="s">
        <v>92</v>
      </c>
      <c r="C592" s="766"/>
      <c r="D592" s="766"/>
      <c r="E592" s="766"/>
      <c r="F592" s="1036"/>
      <c r="G592" s="467"/>
    </row>
    <row r="593" spans="1:7" ht="12" customHeight="1" thickBot="1">
      <c r="A593" s="381"/>
      <c r="B593" s="437" t="s">
        <v>141</v>
      </c>
      <c r="C593" s="376">
        <f>SUM(C587:C592)</f>
        <v>15000</v>
      </c>
      <c r="D593" s="376">
        <f>SUM(D587:D592)</f>
        <v>16293</v>
      </c>
      <c r="E593" s="376">
        <f>SUM(E587:E592)</f>
        <v>1292</v>
      </c>
      <c r="F593" s="1039">
        <f>SUM(E593/D593)</f>
        <v>0.07929785797581784</v>
      </c>
      <c r="G593" s="453"/>
    </row>
    <row r="594" spans="1:7" ht="12" customHeight="1">
      <c r="A594" s="74">
        <v>3357</v>
      </c>
      <c r="B594" s="212" t="s">
        <v>41</v>
      </c>
      <c r="C594" s="366"/>
      <c r="D594" s="366"/>
      <c r="E594" s="366"/>
      <c r="F594" s="421"/>
      <c r="G594" s="449"/>
    </row>
    <row r="595" spans="1:7" ht="12" customHeight="1">
      <c r="A595" s="369"/>
      <c r="B595" s="370" t="s">
        <v>119</v>
      </c>
      <c r="C595" s="765">
        <v>800</v>
      </c>
      <c r="D595" s="765">
        <v>902</v>
      </c>
      <c r="E595" s="765">
        <v>709</v>
      </c>
      <c r="F595" s="743">
        <f>SUM(E595/D595)</f>
        <v>0.7860310421286031</v>
      </c>
      <c r="G595" s="449"/>
    </row>
    <row r="596" spans="1:7" ht="12" customHeight="1">
      <c r="A596" s="369"/>
      <c r="B596" s="182" t="s">
        <v>312</v>
      </c>
      <c r="C596" s="765">
        <v>450</v>
      </c>
      <c r="D596" s="765">
        <v>647</v>
      </c>
      <c r="E596" s="765">
        <v>440</v>
      </c>
      <c r="F596" s="743">
        <f>SUM(E596/D596)</f>
        <v>0.6800618238021638</v>
      </c>
      <c r="G596" s="449"/>
    </row>
    <row r="597" spans="1:7" ht="12" customHeight="1">
      <c r="A597" s="369"/>
      <c r="B597" s="371" t="s">
        <v>297</v>
      </c>
      <c r="C597" s="765">
        <v>3750</v>
      </c>
      <c r="D597" s="765">
        <v>6188</v>
      </c>
      <c r="E597" s="765">
        <v>4580</v>
      </c>
      <c r="F597" s="743">
        <f>SUM(E597/D597)</f>
        <v>0.7401422107304461</v>
      </c>
      <c r="G597" s="578"/>
    </row>
    <row r="598" spans="1:7" ht="12" customHeight="1">
      <c r="A598" s="369"/>
      <c r="B598" s="298" t="s">
        <v>124</v>
      </c>
      <c r="C598" s="765"/>
      <c r="D598" s="765"/>
      <c r="E598" s="765"/>
      <c r="F598" s="743"/>
      <c r="G598" s="449"/>
    </row>
    <row r="599" spans="1:7" ht="12" customHeight="1">
      <c r="A599" s="369"/>
      <c r="B599" s="298" t="s">
        <v>306</v>
      </c>
      <c r="C599" s="366"/>
      <c r="D599" s="366"/>
      <c r="E599" s="366"/>
      <c r="F599" s="743"/>
      <c r="G599" s="449"/>
    </row>
    <row r="600" spans="1:7" ht="12" customHeight="1" thickBot="1">
      <c r="A600" s="369"/>
      <c r="B600" s="433" t="s">
        <v>262</v>
      </c>
      <c r="C600" s="769"/>
      <c r="D600" s="769">
        <v>64</v>
      </c>
      <c r="E600" s="769">
        <v>64</v>
      </c>
      <c r="F600" s="1038">
        <f>SUM(E600/D600)</f>
        <v>1</v>
      </c>
      <c r="G600" s="467"/>
    </row>
    <row r="601" spans="1:7" ht="12" customHeight="1" thickBot="1">
      <c r="A601" s="381"/>
      <c r="B601" s="437" t="s">
        <v>141</v>
      </c>
      <c r="C601" s="376">
        <f>SUM(C595:C600)</f>
        <v>5000</v>
      </c>
      <c r="D601" s="376">
        <f>SUM(D595:D600)</f>
        <v>7801</v>
      </c>
      <c r="E601" s="376">
        <f>SUM(E595:E600)</f>
        <v>5793</v>
      </c>
      <c r="F601" s="1037">
        <f>SUM(E601/D601)</f>
        <v>0.7425971029355211</v>
      </c>
      <c r="G601" s="453"/>
    </row>
    <row r="602" spans="1:7" ht="12" customHeight="1">
      <c r="A602" s="74">
        <v>3358</v>
      </c>
      <c r="B602" s="212" t="s">
        <v>371</v>
      </c>
      <c r="C602" s="366"/>
      <c r="D602" s="366"/>
      <c r="E602" s="366"/>
      <c r="F602" s="421"/>
      <c r="G602" s="449"/>
    </row>
    <row r="603" spans="1:7" ht="12" customHeight="1">
      <c r="A603" s="369"/>
      <c r="B603" s="370" t="s">
        <v>119</v>
      </c>
      <c r="C603" s="765"/>
      <c r="D603" s="765"/>
      <c r="E603" s="765"/>
      <c r="F603" s="421"/>
      <c r="G603" s="449"/>
    </row>
    <row r="604" spans="1:7" ht="12" customHeight="1">
      <c r="A604" s="369"/>
      <c r="B604" s="182" t="s">
        <v>312</v>
      </c>
      <c r="C604" s="765"/>
      <c r="D604" s="765"/>
      <c r="E604" s="765"/>
      <c r="F604" s="421"/>
      <c r="G604" s="449"/>
    </row>
    <row r="605" spans="1:7" ht="12" customHeight="1">
      <c r="A605" s="369"/>
      <c r="B605" s="371" t="s">
        <v>297</v>
      </c>
      <c r="C605" s="765">
        <v>500</v>
      </c>
      <c r="D605" s="765">
        <v>1000</v>
      </c>
      <c r="E605" s="765">
        <v>162</v>
      </c>
      <c r="F605" s="743">
        <f>SUM(E605/D605)</f>
        <v>0.162</v>
      </c>
      <c r="G605" s="578"/>
    </row>
    <row r="606" spans="1:7" ht="12" customHeight="1">
      <c r="A606" s="369"/>
      <c r="B606" s="298" t="s">
        <v>124</v>
      </c>
      <c r="C606" s="765"/>
      <c r="D606" s="765"/>
      <c r="E606" s="765"/>
      <c r="F606" s="421"/>
      <c r="G606" s="449"/>
    </row>
    <row r="607" spans="1:7" ht="12" customHeight="1">
      <c r="A607" s="369"/>
      <c r="B607" s="298" t="s">
        <v>306</v>
      </c>
      <c r="C607" s="366"/>
      <c r="D607" s="366"/>
      <c r="E607" s="366"/>
      <c r="F607" s="421"/>
      <c r="G607" s="449"/>
    </row>
    <row r="608" spans="1:7" ht="12" customHeight="1" thickBot="1">
      <c r="A608" s="369"/>
      <c r="B608" s="433" t="s">
        <v>92</v>
      </c>
      <c r="C608" s="766"/>
      <c r="D608" s="766"/>
      <c r="E608" s="766"/>
      <c r="F608" s="1036"/>
      <c r="G608" s="467"/>
    </row>
    <row r="609" spans="1:7" ht="12" customHeight="1" thickBot="1">
      <c r="A609" s="381"/>
      <c r="B609" s="437" t="s">
        <v>141</v>
      </c>
      <c r="C609" s="376">
        <f>SUM(C603:C608)</f>
        <v>500</v>
      </c>
      <c r="D609" s="376">
        <f>SUM(D603:D608)</f>
        <v>1000</v>
      </c>
      <c r="E609" s="376">
        <f>SUM(E603:E608)</f>
        <v>162</v>
      </c>
      <c r="F609" s="1039">
        <f>SUM(E609/D609)</f>
        <v>0.162</v>
      </c>
      <c r="G609" s="453"/>
    </row>
    <row r="610" spans="1:7" ht="12" customHeight="1">
      <c r="A610" s="74">
        <v>3360</v>
      </c>
      <c r="B610" s="212" t="s">
        <v>408</v>
      </c>
      <c r="C610" s="366"/>
      <c r="D610" s="366"/>
      <c r="E610" s="366"/>
      <c r="F610" s="421"/>
      <c r="G610" s="449"/>
    </row>
    <row r="611" spans="1:7" ht="12" customHeight="1">
      <c r="A611" s="369"/>
      <c r="B611" s="370" t="s">
        <v>119</v>
      </c>
      <c r="C611" s="765"/>
      <c r="D611" s="765"/>
      <c r="E611" s="765"/>
      <c r="F611" s="421"/>
      <c r="G611" s="449"/>
    </row>
    <row r="612" spans="1:7" ht="12" customHeight="1">
      <c r="A612" s="369"/>
      <c r="B612" s="182" t="s">
        <v>312</v>
      </c>
      <c r="C612" s="765"/>
      <c r="D612" s="765"/>
      <c r="E612" s="765"/>
      <c r="F612" s="421"/>
      <c r="G612" s="578"/>
    </row>
    <row r="613" spans="1:7" ht="12" customHeight="1">
      <c r="A613" s="369"/>
      <c r="B613" s="371" t="s">
        <v>297</v>
      </c>
      <c r="C613" s="765">
        <v>2000</v>
      </c>
      <c r="D613" s="765">
        <v>2286</v>
      </c>
      <c r="E613" s="765">
        <v>2275</v>
      </c>
      <c r="F613" s="743">
        <f>SUM(E613/D613)</f>
        <v>0.9951881014873141</v>
      </c>
      <c r="G613" s="578"/>
    </row>
    <row r="614" spans="1:7" ht="12" customHeight="1">
      <c r="A614" s="369"/>
      <c r="B614" s="298" t="s">
        <v>124</v>
      </c>
      <c r="C614" s="765"/>
      <c r="D614" s="765"/>
      <c r="E614" s="765"/>
      <c r="F614" s="421"/>
      <c r="G614" s="449"/>
    </row>
    <row r="615" spans="1:7" ht="12" customHeight="1">
      <c r="A615" s="369"/>
      <c r="B615" s="298" t="s">
        <v>306</v>
      </c>
      <c r="C615" s="765"/>
      <c r="D615" s="765"/>
      <c r="E615" s="765"/>
      <c r="F615" s="421"/>
      <c r="G615" s="449"/>
    </row>
    <row r="616" spans="1:7" ht="12" customHeight="1" thickBot="1">
      <c r="A616" s="369"/>
      <c r="B616" s="433" t="s">
        <v>92</v>
      </c>
      <c r="C616" s="387"/>
      <c r="D616" s="387"/>
      <c r="E616" s="387"/>
      <c r="F616" s="1036"/>
      <c r="G616" s="467"/>
    </row>
    <row r="617" spans="1:7" ht="12" customHeight="1" thickBot="1">
      <c r="A617" s="381"/>
      <c r="B617" s="437" t="s">
        <v>141</v>
      </c>
      <c r="C617" s="376">
        <f>SUM(C613:C616)</f>
        <v>2000</v>
      </c>
      <c r="D617" s="376">
        <f>SUM(D613:D616)</f>
        <v>2286</v>
      </c>
      <c r="E617" s="376">
        <f>SUM(E613:E616)</f>
        <v>2275</v>
      </c>
      <c r="F617" s="1039">
        <f>SUM(E617/D617)</f>
        <v>0.9951881014873141</v>
      </c>
      <c r="G617" s="453"/>
    </row>
    <row r="618" spans="1:7" ht="12" customHeight="1">
      <c r="A618" s="74">
        <v>3362</v>
      </c>
      <c r="B618" s="212" t="s">
        <v>515</v>
      </c>
      <c r="C618" s="366"/>
      <c r="D618" s="366"/>
      <c r="E618" s="366"/>
      <c r="F618" s="421"/>
      <c r="G618" s="449"/>
    </row>
    <row r="619" spans="1:7" ht="12" customHeight="1">
      <c r="A619" s="369"/>
      <c r="B619" s="650" t="s">
        <v>119</v>
      </c>
      <c r="C619" s="765">
        <v>130</v>
      </c>
      <c r="D619" s="765">
        <v>154</v>
      </c>
      <c r="E619" s="765">
        <v>154</v>
      </c>
      <c r="F619" s="1040">
        <f>SUM(E619/D619)</f>
        <v>1</v>
      </c>
      <c r="G619" s="449"/>
    </row>
    <row r="620" spans="1:7" ht="12" customHeight="1">
      <c r="A620" s="369"/>
      <c r="B620" s="182" t="s">
        <v>312</v>
      </c>
      <c r="C620" s="765">
        <v>70</v>
      </c>
      <c r="D620" s="765">
        <v>196</v>
      </c>
      <c r="E620" s="765">
        <v>196</v>
      </c>
      <c r="F620" s="743">
        <f>SUM(E620/D620)</f>
        <v>1</v>
      </c>
      <c r="G620" s="449"/>
    </row>
    <row r="621" spans="1:7" ht="12" customHeight="1">
      <c r="A621" s="369"/>
      <c r="B621" s="371" t="s">
        <v>297</v>
      </c>
      <c r="C621" s="765">
        <v>2800</v>
      </c>
      <c r="D621" s="765">
        <v>3802</v>
      </c>
      <c r="E621" s="765">
        <v>3401</v>
      </c>
      <c r="F621" s="743">
        <f>SUM(E621/D621)</f>
        <v>0.8945291951604418</v>
      </c>
      <c r="G621" s="578"/>
    </row>
    <row r="622" spans="1:7" ht="12" customHeight="1">
      <c r="A622" s="369"/>
      <c r="B622" s="298" t="s">
        <v>124</v>
      </c>
      <c r="C622" s="765"/>
      <c r="D622" s="765"/>
      <c r="E622" s="765"/>
      <c r="F622" s="743"/>
      <c r="G622" s="449"/>
    </row>
    <row r="623" spans="1:7" ht="12" customHeight="1">
      <c r="A623" s="369"/>
      <c r="B623" s="298" t="s">
        <v>306</v>
      </c>
      <c r="C623" s="765"/>
      <c r="D623" s="765">
        <v>290</v>
      </c>
      <c r="E623" s="765">
        <v>290</v>
      </c>
      <c r="F623" s="743">
        <f>SUM(E623/D623)</f>
        <v>1</v>
      </c>
      <c r="G623" s="449"/>
    </row>
    <row r="624" spans="1:7" ht="12" customHeight="1" thickBot="1">
      <c r="A624" s="369"/>
      <c r="B624" s="433" t="s">
        <v>284</v>
      </c>
      <c r="C624" s="769"/>
      <c r="D624" s="769"/>
      <c r="E624" s="769"/>
      <c r="F624" s="1041"/>
      <c r="G624" s="467"/>
    </row>
    <row r="625" spans="1:7" ht="12" customHeight="1" thickBot="1">
      <c r="A625" s="381"/>
      <c r="B625" s="437" t="s">
        <v>141</v>
      </c>
      <c r="C625" s="376">
        <f>SUM(C619:C624)</f>
        <v>3000</v>
      </c>
      <c r="D625" s="376">
        <f>SUM(D619:D624)</f>
        <v>4442</v>
      </c>
      <c r="E625" s="376">
        <f>SUM(E619:E624)</f>
        <v>4041</v>
      </c>
      <c r="F625" s="1039">
        <f>SUM(E625/D625)</f>
        <v>0.909725348941918</v>
      </c>
      <c r="G625" s="453"/>
    </row>
    <row r="626" spans="1:7" ht="12" customHeight="1" thickBot="1">
      <c r="A626" s="462">
        <v>3400</v>
      </c>
      <c r="B626" s="473" t="s">
        <v>97</v>
      </c>
      <c r="C626" s="376">
        <f>SUM(C627+C669)</f>
        <v>227922</v>
      </c>
      <c r="D626" s="376">
        <f>SUM(D627+D669)</f>
        <v>308644</v>
      </c>
      <c r="E626" s="376">
        <f>SUM(E627+E669)</f>
        <v>203779</v>
      </c>
      <c r="F626" s="1039">
        <f>SUM(E626/D626)</f>
        <v>0.6602396288280349</v>
      </c>
      <c r="G626" s="453"/>
    </row>
    <row r="627" spans="1:7" ht="12" customHeight="1" thickBot="1">
      <c r="A627" s="74">
        <v>3410</v>
      </c>
      <c r="B627" s="388" t="s">
        <v>98</v>
      </c>
      <c r="C627" s="376">
        <f>SUM(C635+C643+C652+C660+C668)</f>
        <v>50000</v>
      </c>
      <c r="D627" s="376">
        <f>SUM(D635+D643+D652+D660+D668)</f>
        <v>51754</v>
      </c>
      <c r="E627" s="376">
        <f>SUM(E635+E643+E652+E660+E668)</f>
        <v>46971</v>
      </c>
      <c r="F627" s="1039">
        <f>SUM(E627/D627)</f>
        <v>0.9075820226455926</v>
      </c>
      <c r="G627" s="453"/>
    </row>
    <row r="628" spans="1:7" s="416" customFormat="1" ht="12" customHeight="1">
      <c r="A628" s="74">
        <v>3412</v>
      </c>
      <c r="B628" s="212" t="s">
        <v>409</v>
      </c>
      <c r="C628" s="366"/>
      <c r="D628" s="366"/>
      <c r="E628" s="366"/>
      <c r="F628" s="421"/>
      <c r="G628" s="448"/>
    </row>
    <row r="629" spans="1:7" ht="12" customHeight="1">
      <c r="A629" s="369"/>
      <c r="B629" s="370" t="s">
        <v>119</v>
      </c>
      <c r="C629" s="297">
        <v>3000</v>
      </c>
      <c r="D629" s="297">
        <v>1600</v>
      </c>
      <c r="E629" s="297">
        <v>1047</v>
      </c>
      <c r="F629" s="1040">
        <f>SUM(E629/D629)</f>
        <v>0.654375</v>
      </c>
      <c r="G629" s="449"/>
    </row>
    <row r="630" spans="1:7" ht="12" customHeight="1">
      <c r="A630" s="369"/>
      <c r="B630" s="182" t="s">
        <v>312</v>
      </c>
      <c r="C630" s="297">
        <v>1400</v>
      </c>
      <c r="D630" s="297">
        <v>835</v>
      </c>
      <c r="E630" s="297">
        <v>126</v>
      </c>
      <c r="F630" s="743">
        <f>SUM(E630/D630)</f>
        <v>0.15089820359281436</v>
      </c>
      <c r="G630" s="578"/>
    </row>
    <row r="631" spans="1:7" ht="12" customHeight="1">
      <c r="A631" s="369"/>
      <c r="B631" s="371" t="s">
        <v>297</v>
      </c>
      <c r="C631" s="765">
        <v>6600</v>
      </c>
      <c r="D631" s="765">
        <v>9948</v>
      </c>
      <c r="E631" s="765">
        <v>7875</v>
      </c>
      <c r="F631" s="743">
        <f>SUM(E631/D631)</f>
        <v>0.7916164053075995</v>
      </c>
      <c r="G631" s="449"/>
    </row>
    <row r="632" spans="1:7" ht="12" customHeight="1">
      <c r="A632" s="369"/>
      <c r="B632" s="298" t="s">
        <v>124</v>
      </c>
      <c r="C632" s="765"/>
      <c r="D632" s="765"/>
      <c r="E632" s="765"/>
      <c r="F632" s="743"/>
      <c r="G632" s="449"/>
    </row>
    <row r="633" spans="1:7" ht="12">
      <c r="A633" s="369"/>
      <c r="B633" s="298" t="s">
        <v>306</v>
      </c>
      <c r="C633" s="297"/>
      <c r="D633" s="297"/>
      <c r="E633" s="297"/>
      <c r="F633" s="743"/>
      <c r="G633" s="450"/>
    </row>
    <row r="634" spans="1:7" ht="12.75" thickBot="1">
      <c r="A634" s="369"/>
      <c r="B634" s="433" t="s">
        <v>264</v>
      </c>
      <c r="C634" s="764"/>
      <c r="D634" s="764">
        <v>56</v>
      </c>
      <c r="E634" s="764">
        <v>55</v>
      </c>
      <c r="F634" s="1041">
        <f>SUM(E634/D634)</f>
        <v>0.9821428571428571</v>
      </c>
      <c r="G634" s="451"/>
    </row>
    <row r="635" spans="1:7" ht="12" customHeight="1" thickBot="1">
      <c r="A635" s="381"/>
      <c r="B635" s="437" t="s">
        <v>141</v>
      </c>
      <c r="C635" s="770">
        <f>SUM(C629:C634)</f>
        <v>11000</v>
      </c>
      <c r="D635" s="770">
        <f>SUM(D629:D634)</f>
        <v>12439</v>
      </c>
      <c r="E635" s="770">
        <f>SUM(E629:E634)</f>
        <v>9103</v>
      </c>
      <c r="F635" s="1039">
        <f>SUM(E635/D635)</f>
        <v>0.7318112388455663</v>
      </c>
      <c r="G635" s="490"/>
    </row>
    <row r="636" spans="1:7" ht="12" customHeight="1">
      <c r="A636" s="74">
        <v>3413</v>
      </c>
      <c r="B636" s="460" t="s">
        <v>145</v>
      </c>
      <c r="C636" s="366"/>
      <c r="D636" s="366"/>
      <c r="E636" s="366"/>
      <c r="F636" s="421"/>
      <c r="G636" s="418"/>
    </row>
    <row r="637" spans="1:7" ht="12" customHeight="1">
      <c r="A637" s="369"/>
      <c r="B637" s="370" t="s">
        <v>119</v>
      </c>
      <c r="C637" s="297">
        <v>1400</v>
      </c>
      <c r="D637" s="297">
        <v>1507</v>
      </c>
      <c r="E637" s="297">
        <v>909</v>
      </c>
      <c r="F637" s="1040">
        <f>SUM(E637/D637)</f>
        <v>0.6031851360318513</v>
      </c>
      <c r="G637" s="449"/>
    </row>
    <row r="638" spans="1:7" ht="12" customHeight="1">
      <c r="A638" s="369"/>
      <c r="B638" s="182" t="s">
        <v>312</v>
      </c>
      <c r="C638" s="297">
        <v>1000</v>
      </c>
      <c r="D638" s="1056">
        <v>557</v>
      </c>
      <c r="E638" s="1056">
        <v>241</v>
      </c>
      <c r="F638" s="743">
        <f>SUM(E638/D638)</f>
        <v>0.4326750448833034</v>
      </c>
      <c r="G638" s="578"/>
    </row>
    <row r="639" spans="1:7" ht="12" customHeight="1">
      <c r="A639" s="369"/>
      <c r="B639" s="371" t="s">
        <v>297</v>
      </c>
      <c r="C639" s="765">
        <v>6100</v>
      </c>
      <c r="D639" s="1059">
        <v>6755</v>
      </c>
      <c r="E639" s="1059">
        <v>6269</v>
      </c>
      <c r="F639" s="743">
        <f>SUM(E639/D639)</f>
        <v>0.9280532938564027</v>
      </c>
      <c r="G639" s="578"/>
    </row>
    <row r="640" spans="1:7" ht="12" customHeight="1">
      <c r="A640" s="369"/>
      <c r="B640" s="298" t="s">
        <v>124</v>
      </c>
      <c r="C640" s="765"/>
      <c r="D640" s="1059"/>
      <c r="E640" s="1059"/>
      <c r="F640" s="743"/>
      <c r="G640" s="449"/>
    </row>
    <row r="641" spans="1:7" ht="12" customHeight="1">
      <c r="A641" s="369"/>
      <c r="B641" s="298" t="s">
        <v>306</v>
      </c>
      <c r="C641" s="297">
        <v>3500</v>
      </c>
      <c r="D641" s="1056">
        <v>2496</v>
      </c>
      <c r="E641" s="1056">
        <v>2496</v>
      </c>
      <c r="F641" s="743">
        <f>SUM(E641/D641)</f>
        <v>1</v>
      </c>
      <c r="G641" s="449"/>
    </row>
    <row r="642" spans="1:7" ht="12" customHeight="1" thickBot="1">
      <c r="A642" s="369"/>
      <c r="B642" s="433" t="s">
        <v>92</v>
      </c>
      <c r="C642" s="767"/>
      <c r="D642" s="767"/>
      <c r="E642" s="767"/>
      <c r="F642" s="1041"/>
      <c r="G642" s="467"/>
    </row>
    <row r="643" spans="1:7" ht="12" customHeight="1" thickBot="1">
      <c r="A643" s="381"/>
      <c r="B643" s="437" t="s">
        <v>141</v>
      </c>
      <c r="C643" s="770">
        <f>SUM(C637:C642)</f>
        <v>12000</v>
      </c>
      <c r="D643" s="770">
        <f>SUM(D637:D642)</f>
        <v>11315</v>
      </c>
      <c r="E643" s="770">
        <f>SUM(E637:E642)</f>
        <v>9915</v>
      </c>
      <c r="F643" s="1039">
        <f>SUM(E643/D643)</f>
        <v>0.8762704374723818</v>
      </c>
      <c r="G643" s="490"/>
    </row>
    <row r="644" spans="1:7" ht="12" customHeight="1">
      <c r="A644" s="74">
        <v>3414</v>
      </c>
      <c r="B644" s="460" t="s">
        <v>87</v>
      </c>
      <c r="C644" s="366"/>
      <c r="D644" s="366"/>
      <c r="E644" s="366"/>
      <c r="F644" s="421"/>
      <c r="G644" s="418"/>
    </row>
    <row r="645" spans="1:7" ht="12" customHeight="1">
      <c r="A645" s="369"/>
      <c r="B645" s="370" t="s">
        <v>119</v>
      </c>
      <c r="C645" s="297"/>
      <c r="D645" s="297"/>
      <c r="E645" s="297"/>
      <c r="F645" s="421"/>
      <c r="G645" s="449"/>
    </row>
    <row r="646" spans="1:7" ht="12" customHeight="1">
      <c r="A646" s="369"/>
      <c r="B646" s="182" t="s">
        <v>312</v>
      </c>
      <c r="C646" s="297"/>
      <c r="D646" s="297"/>
      <c r="E646" s="297"/>
      <c r="F646" s="421"/>
      <c r="G646" s="578"/>
    </row>
    <row r="647" spans="1:7" ht="12" customHeight="1">
      <c r="A647" s="369"/>
      <c r="B647" s="371" t="s">
        <v>297</v>
      </c>
      <c r="C647" s="765"/>
      <c r="D647" s="765"/>
      <c r="E647" s="765"/>
      <c r="F647" s="421"/>
      <c r="G647" s="578"/>
    </row>
    <row r="648" spans="1:7" ht="12" customHeight="1">
      <c r="A648" s="369"/>
      <c r="B648" s="298" t="s">
        <v>124</v>
      </c>
      <c r="C648" s="765"/>
      <c r="D648" s="765"/>
      <c r="E648" s="765"/>
      <c r="F648" s="421"/>
      <c r="G648" s="449"/>
    </row>
    <row r="649" spans="1:7" ht="12" customHeight="1">
      <c r="A649" s="369"/>
      <c r="B649" s="298" t="s">
        <v>306</v>
      </c>
      <c r="C649" s="297">
        <v>2174</v>
      </c>
      <c r="D649" s="297">
        <v>2115</v>
      </c>
      <c r="E649" s="297">
        <v>2069</v>
      </c>
      <c r="F649" s="743">
        <f>SUM(E649/D649)</f>
        <v>0.9782505910165484</v>
      </c>
      <c r="G649" s="449"/>
    </row>
    <row r="650" spans="1:7" ht="12" customHeight="1">
      <c r="A650" s="369"/>
      <c r="B650" s="298" t="s">
        <v>262</v>
      </c>
      <c r="C650" s="372"/>
      <c r="D650" s="372"/>
      <c r="E650" s="297"/>
      <c r="F650" s="743"/>
      <c r="G650" s="450"/>
    </row>
    <row r="651" spans="1:7" ht="12" customHeight="1" thickBot="1">
      <c r="A651" s="369"/>
      <c r="B651" s="433" t="s">
        <v>284</v>
      </c>
      <c r="C651" s="374">
        <v>826</v>
      </c>
      <c r="D651" s="374">
        <v>1885</v>
      </c>
      <c r="E651" s="374">
        <v>1884</v>
      </c>
      <c r="F651" s="1038">
        <f aca="true" t="shared" si="1" ref="F651:F713">SUM(E651/D651)</f>
        <v>0.9994694960212201</v>
      </c>
      <c r="G651" s="467"/>
    </row>
    <row r="652" spans="1:7" ht="12" customHeight="1" thickBot="1">
      <c r="A652" s="381"/>
      <c r="B652" s="437" t="s">
        <v>141</v>
      </c>
      <c r="C652" s="376">
        <f>SUM(C645:C651)</f>
        <v>3000</v>
      </c>
      <c r="D652" s="376">
        <f>SUM(D645:D651)</f>
        <v>4000</v>
      </c>
      <c r="E652" s="376">
        <f>SUM(E645:E651)</f>
        <v>3953</v>
      </c>
      <c r="F652" s="1039">
        <f t="shared" si="1"/>
        <v>0.98825</v>
      </c>
      <c r="G652" s="490"/>
    </row>
    <row r="653" spans="1:7" ht="12" customHeight="1">
      <c r="A653" s="74">
        <v>3415</v>
      </c>
      <c r="B653" s="460" t="s">
        <v>62</v>
      </c>
      <c r="C653" s="366"/>
      <c r="D653" s="366"/>
      <c r="E653" s="366"/>
      <c r="F653" s="421"/>
      <c r="G653" s="418" t="s">
        <v>24</v>
      </c>
    </row>
    <row r="654" spans="1:7" ht="12" customHeight="1">
      <c r="A654" s="369"/>
      <c r="B654" s="370" t="s">
        <v>119</v>
      </c>
      <c r="C654" s="297"/>
      <c r="D654" s="297"/>
      <c r="E654" s="297"/>
      <c r="F654" s="421"/>
      <c r="G654" s="449"/>
    </row>
    <row r="655" spans="1:7" ht="12" customHeight="1">
      <c r="A655" s="369"/>
      <c r="B655" s="182" t="s">
        <v>312</v>
      </c>
      <c r="C655" s="297"/>
      <c r="D655" s="297"/>
      <c r="E655" s="297"/>
      <c r="F655" s="421"/>
      <c r="G655" s="449"/>
    </row>
    <row r="656" spans="1:7" ht="12" customHeight="1">
      <c r="A656" s="369"/>
      <c r="B656" s="371" t="s">
        <v>297</v>
      </c>
      <c r="C656" s="297"/>
      <c r="D656" s="297"/>
      <c r="E656" s="297"/>
      <c r="F656" s="421"/>
      <c r="G656" s="578"/>
    </row>
    <row r="657" spans="1:7" ht="12" customHeight="1">
      <c r="A657" s="369"/>
      <c r="B657" s="298" t="s">
        <v>124</v>
      </c>
      <c r="C657" s="297"/>
      <c r="D657" s="297"/>
      <c r="E657" s="297"/>
      <c r="F657" s="421"/>
      <c r="G657" s="578"/>
    </row>
    <row r="658" spans="1:7" ht="12" customHeight="1">
      <c r="A658" s="369"/>
      <c r="B658" s="298" t="s">
        <v>306</v>
      </c>
      <c r="C658" s="297">
        <v>4000</v>
      </c>
      <c r="D658" s="297">
        <v>4000</v>
      </c>
      <c r="E658" s="297">
        <v>4000</v>
      </c>
      <c r="F658" s="743">
        <f t="shared" si="1"/>
        <v>1</v>
      </c>
      <c r="G658" s="449"/>
    </row>
    <row r="659" spans="1:7" ht="12" customHeight="1" thickBot="1">
      <c r="A659" s="369"/>
      <c r="B659" s="433" t="s">
        <v>92</v>
      </c>
      <c r="C659" s="767"/>
      <c r="D659" s="767"/>
      <c r="E659" s="767"/>
      <c r="F659" s="1036"/>
      <c r="G659" s="467"/>
    </row>
    <row r="660" spans="1:7" ht="12" customHeight="1" thickBot="1">
      <c r="A660" s="381"/>
      <c r="B660" s="437" t="s">
        <v>141</v>
      </c>
      <c r="C660" s="376">
        <f>SUM(C654:C659)</f>
        <v>4000</v>
      </c>
      <c r="D660" s="376">
        <f>SUM(D654:D659)</f>
        <v>4000</v>
      </c>
      <c r="E660" s="376">
        <f>SUM(E654:E659)</f>
        <v>4000</v>
      </c>
      <c r="F660" s="1039">
        <f t="shared" si="1"/>
        <v>1</v>
      </c>
      <c r="G660" s="490"/>
    </row>
    <row r="661" spans="1:7" ht="12" customHeight="1">
      <c r="A661" s="74">
        <v>3416</v>
      </c>
      <c r="B661" s="460" t="s">
        <v>181</v>
      </c>
      <c r="C661" s="366"/>
      <c r="D661" s="366"/>
      <c r="E661" s="366"/>
      <c r="F661" s="421"/>
      <c r="G661" s="418" t="s">
        <v>24</v>
      </c>
    </row>
    <row r="662" spans="1:7" ht="12" customHeight="1">
      <c r="A662" s="369"/>
      <c r="B662" s="370" t="s">
        <v>119</v>
      </c>
      <c r="C662" s="297"/>
      <c r="D662" s="297"/>
      <c r="E662" s="297"/>
      <c r="F662" s="421"/>
      <c r="G662" s="449"/>
    </row>
    <row r="663" spans="1:7" ht="12" customHeight="1">
      <c r="A663" s="369"/>
      <c r="B663" s="182" t="s">
        <v>312</v>
      </c>
      <c r="C663" s="297"/>
      <c r="D663" s="297"/>
      <c r="E663" s="297"/>
      <c r="F663" s="421"/>
      <c r="G663" s="449"/>
    </row>
    <row r="664" spans="1:7" ht="12" customHeight="1">
      <c r="A664" s="369"/>
      <c r="B664" s="371" t="s">
        <v>297</v>
      </c>
      <c r="C664" s="297"/>
      <c r="D664" s="297"/>
      <c r="E664" s="297"/>
      <c r="F664" s="421"/>
      <c r="G664" s="578"/>
    </row>
    <row r="665" spans="1:7" ht="12" customHeight="1">
      <c r="A665" s="369"/>
      <c r="B665" s="298" t="s">
        <v>124</v>
      </c>
      <c r="C665" s="297"/>
      <c r="D665" s="297"/>
      <c r="E665" s="297"/>
      <c r="F665" s="421"/>
      <c r="G665" s="578"/>
    </row>
    <row r="666" spans="1:7" ht="12" customHeight="1">
      <c r="A666" s="369"/>
      <c r="B666" s="298" t="s">
        <v>306</v>
      </c>
      <c r="C666" s="297">
        <v>20000</v>
      </c>
      <c r="D666" s="297">
        <v>20000</v>
      </c>
      <c r="E666" s="297">
        <v>20000</v>
      </c>
      <c r="F666" s="743">
        <f t="shared" si="1"/>
        <v>1</v>
      </c>
      <c r="G666" s="577"/>
    </row>
    <row r="667" spans="1:7" ht="12" customHeight="1" thickBot="1">
      <c r="A667" s="369"/>
      <c r="B667" s="433" t="s">
        <v>92</v>
      </c>
      <c r="C667" s="374"/>
      <c r="D667" s="374"/>
      <c r="E667" s="374"/>
      <c r="F667" s="1036"/>
      <c r="G667" s="579"/>
    </row>
    <row r="668" spans="1:7" ht="12" customHeight="1" thickBot="1">
      <c r="A668" s="381"/>
      <c r="B668" s="437" t="s">
        <v>141</v>
      </c>
      <c r="C668" s="376">
        <f>SUM(C662:C667)</f>
        <v>20000</v>
      </c>
      <c r="D668" s="376">
        <f>SUM(D662:D667)</f>
        <v>20000</v>
      </c>
      <c r="E668" s="376">
        <f>SUM(E662:E667)</f>
        <v>20000</v>
      </c>
      <c r="F668" s="1039">
        <f t="shared" si="1"/>
        <v>1</v>
      </c>
      <c r="G668" s="490"/>
    </row>
    <row r="669" spans="1:7" ht="12" customHeight="1">
      <c r="A669" s="74">
        <v>3420</v>
      </c>
      <c r="B669" s="388" t="s">
        <v>160</v>
      </c>
      <c r="C669" s="366">
        <f>SUM(C685+C693+C701+C733+C709+C717+C725+C741+C749+C757+C766+C774+C782+C677)</f>
        <v>177922</v>
      </c>
      <c r="D669" s="366">
        <f>SUM(D685+D693+D701+D733+D709+D717+D725+D741+D749+D757+D766+D774+D782+D677)</f>
        <v>256890</v>
      </c>
      <c r="E669" s="366">
        <f>SUM(E685+E693+E701+E733+E709+E717+E725+E741+E749+E757+E766+E774+E782+E677)</f>
        <v>156808</v>
      </c>
      <c r="F669" s="421">
        <f t="shared" si="1"/>
        <v>0.6104091245280081</v>
      </c>
      <c r="G669" s="418"/>
    </row>
    <row r="670" spans="1:7" ht="12" customHeight="1">
      <c r="A670" s="74">
        <v>3421</v>
      </c>
      <c r="B670" s="460" t="s">
        <v>424</v>
      </c>
      <c r="C670" s="366"/>
      <c r="D670" s="366"/>
      <c r="E670" s="366"/>
      <c r="F670" s="421"/>
      <c r="G670" s="448"/>
    </row>
    <row r="671" spans="1:7" ht="12" customHeight="1">
      <c r="A671" s="369"/>
      <c r="B671" s="370" t="s">
        <v>119</v>
      </c>
      <c r="C671" s="297">
        <v>870</v>
      </c>
      <c r="D671" s="1056">
        <v>105</v>
      </c>
      <c r="E671" s="1056">
        <v>102</v>
      </c>
      <c r="F671" s="1040">
        <f t="shared" si="1"/>
        <v>0.9714285714285714</v>
      </c>
      <c r="G671" s="577"/>
    </row>
    <row r="672" spans="1:7" ht="12" customHeight="1">
      <c r="A672" s="369"/>
      <c r="B672" s="182" t="s">
        <v>312</v>
      </c>
      <c r="C672" s="297">
        <v>250</v>
      </c>
      <c r="D672" s="1056">
        <v>55</v>
      </c>
      <c r="E672" s="1056">
        <v>53</v>
      </c>
      <c r="F672" s="743">
        <f t="shared" si="1"/>
        <v>0.9636363636363636</v>
      </c>
      <c r="G672" s="577"/>
    </row>
    <row r="673" spans="1:7" ht="12" customHeight="1">
      <c r="A673" s="369"/>
      <c r="B673" s="371" t="s">
        <v>297</v>
      </c>
      <c r="C673" s="297">
        <v>2880</v>
      </c>
      <c r="D673" s="1056">
        <v>1050</v>
      </c>
      <c r="E673" s="1056">
        <v>953</v>
      </c>
      <c r="F673" s="743">
        <f t="shared" si="1"/>
        <v>0.9076190476190477</v>
      </c>
      <c r="G673" s="578"/>
    </row>
    <row r="674" spans="1:7" ht="12" customHeight="1">
      <c r="A674" s="369"/>
      <c r="B674" s="298" t="s">
        <v>124</v>
      </c>
      <c r="C674" s="297"/>
      <c r="D674" s="1056"/>
      <c r="E674" s="1056"/>
      <c r="F674" s="743"/>
      <c r="G674" s="455"/>
    </row>
    <row r="675" spans="1:7" ht="12" customHeight="1">
      <c r="A675" s="369"/>
      <c r="B675" s="298" t="s">
        <v>306</v>
      </c>
      <c r="C675" s="297"/>
      <c r="D675" s="1056">
        <v>2790</v>
      </c>
      <c r="E675" s="1056"/>
      <c r="F675" s="743">
        <f t="shared" si="1"/>
        <v>0</v>
      </c>
      <c r="G675" s="422"/>
    </row>
    <row r="676" spans="1:7" ht="12" customHeight="1" thickBot="1">
      <c r="A676" s="369"/>
      <c r="B676" s="433" t="s">
        <v>92</v>
      </c>
      <c r="C676" s="767"/>
      <c r="D676" s="767"/>
      <c r="E676" s="767"/>
      <c r="F676" s="1041"/>
      <c r="G676" s="467"/>
    </row>
    <row r="677" spans="1:7" ht="12" customHeight="1" thickBot="1">
      <c r="A677" s="381"/>
      <c r="B677" s="437" t="s">
        <v>141</v>
      </c>
      <c r="C677" s="376">
        <f>SUM(C671:C676)</f>
        <v>4000</v>
      </c>
      <c r="D677" s="376">
        <f>SUM(D671:D676)</f>
        <v>4000</v>
      </c>
      <c r="E677" s="376">
        <f>SUM(E671:E676)</f>
        <v>1108</v>
      </c>
      <c r="F677" s="1039">
        <f t="shared" si="1"/>
        <v>0.277</v>
      </c>
      <c r="G677" s="453"/>
    </row>
    <row r="678" spans="1:7" ht="12" customHeight="1">
      <c r="A678" s="74">
        <v>3422</v>
      </c>
      <c r="B678" s="460" t="s">
        <v>147</v>
      </c>
      <c r="C678" s="366"/>
      <c r="D678" s="366"/>
      <c r="E678" s="366"/>
      <c r="F678" s="421"/>
      <c r="G678" s="448"/>
    </row>
    <row r="679" spans="1:7" ht="12" customHeight="1">
      <c r="A679" s="369"/>
      <c r="B679" s="370" t="s">
        <v>119</v>
      </c>
      <c r="C679" s="297">
        <v>19000</v>
      </c>
      <c r="D679" s="297">
        <v>21705</v>
      </c>
      <c r="E679" s="297">
        <v>16089</v>
      </c>
      <c r="F679" s="1040">
        <f t="shared" si="1"/>
        <v>0.7412577747062888</v>
      </c>
      <c r="G679" s="577"/>
    </row>
    <row r="680" spans="1:7" ht="12" customHeight="1">
      <c r="A680" s="369"/>
      <c r="B680" s="182" t="s">
        <v>312</v>
      </c>
      <c r="C680" s="297">
        <v>7000</v>
      </c>
      <c r="D680" s="297">
        <v>9165</v>
      </c>
      <c r="E680" s="297">
        <v>5657</v>
      </c>
      <c r="F680" s="743">
        <f t="shared" si="1"/>
        <v>0.6172394980905619</v>
      </c>
      <c r="G680" s="577"/>
    </row>
    <row r="681" spans="1:7" ht="12" customHeight="1">
      <c r="A681" s="369"/>
      <c r="B681" s="371" t="s">
        <v>297</v>
      </c>
      <c r="C681" s="297">
        <v>14000</v>
      </c>
      <c r="D681" s="297">
        <v>18046</v>
      </c>
      <c r="E681" s="297">
        <v>9158</v>
      </c>
      <c r="F681" s="743">
        <f t="shared" si="1"/>
        <v>0.507480882189959</v>
      </c>
      <c r="G681" s="464"/>
    </row>
    <row r="682" spans="1:7" ht="12" customHeight="1">
      <c r="A682" s="369"/>
      <c r="B682" s="298" t="s">
        <v>124</v>
      </c>
      <c r="C682" s="297"/>
      <c r="D682" s="297"/>
      <c r="E682" s="297"/>
      <c r="F682" s="743"/>
      <c r="G682" s="455"/>
    </row>
    <row r="683" spans="1:7" ht="12" customHeight="1">
      <c r="A683" s="369"/>
      <c r="B683" s="298" t="s">
        <v>306</v>
      </c>
      <c r="C683" s="297"/>
      <c r="D683" s="297"/>
      <c r="E683" s="297"/>
      <c r="F683" s="421"/>
      <c r="G683" s="422"/>
    </row>
    <row r="684" spans="1:7" ht="12" customHeight="1" thickBot="1">
      <c r="A684" s="369"/>
      <c r="B684" s="433" t="s">
        <v>21</v>
      </c>
      <c r="C684" s="764"/>
      <c r="D684" s="764">
        <v>30836</v>
      </c>
      <c r="E684" s="764"/>
      <c r="F684" s="1037">
        <f t="shared" si="1"/>
        <v>0</v>
      </c>
      <c r="G684" s="467"/>
    </row>
    <row r="685" spans="1:7" ht="12" customHeight="1" thickBot="1">
      <c r="A685" s="381"/>
      <c r="B685" s="437" t="s">
        <v>141</v>
      </c>
      <c r="C685" s="376">
        <f>SUM(C679:C684)</f>
        <v>40000</v>
      </c>
      <c r="D685" s="376">
        <f>SUM(D679:D684)</f>
        <v>79752</v>
      </c>
      <c r="E685" s="376">
        <f>SUM(E679:E684)</f>
        <v>30904</v>
      </c>
      <c r="F685" s="1039">
        <f t="shared" si="1"/>
        <v>0.38750125388704987</v>
      </c>
      <c r="G685" s="453"/>
    </row>
    <row r="686" spans="1:7" ht="12" customHeight="1">
      <c r="A686" s="74">
        <v>3423</v>
      </c>
      <c r="B686" s="460" t="s">
        <v>146</v>
      </c>
      <c r="C686" s="366"/>
      <c r="D686" s="366"/>
      <c r="E686" s="366"/>
      <c r="F686" s="421"/>
      <c r="G686" s="449"/>
    </row>
    <row r="687" spans="1:7" ht="12" customHeight="1">
      <c r="A687" s="369"/>
      <c r="B687" s="370" t="s">
        <v>119</v>
      </c>
      <c r="C687" s="297">
        <v>2700</v>
      </c>
      <c r="D687" s="297">
        <v>4100</v>
      </c>
      <c r="E687" s="297">
        <v>3406</v>
      </c>
      <c r="F687" s="743">
        <f t="shared" si="1"/>
        <v>0.8307317073170731</v>
      </c>
      <c r="G687" s="449"/>
    </row>
    <row r="688" spans="1:7" ht="12" customHeight="1">
      <c r="A688" s="369"/>
      <c r="B688" s="182" t="s">
        <v>312</v>
      </c>
      <c r="C688" s="297">
        <v>2100</v>
      </c>
      <c r="D688" s="297">
        <v>2211</v>
      </c>
      <c r="E688" s="297">
        <v>1507</v>
      </c>
      <c r="F688" s="743">
        <f t="shared" si="1"/>
        <v>0.681592039800995</v>
      </c>
      <c r="G688" s="577"/>
    </row>
    <row r="689" spans="1:7" ht="12" customHeight="1">
      <c r="A689" s="369"/>
      <c r="B689" s="371" t="s">
        <v>297</v>
      </c>
      <c r="C689" s="297">
        <v>5200</v>
      </c>
      <c r="D689" s="1056">
        <v>4679</v>
      </c>
      <c r="E689" s="1056">
        <v>2102</v>
      </c>
      <c r="F689" s="743">
        <f t="shared" si="1"/>
        <v>0.4492412908741184</v>
      </c>
      <c r="G689" s="464"/>
    </row>
    <row r="690" spans="1:7" ht="12" customHeight="1">
      <c r="A690" s="369"/>
      <c r="B690" s="298" t="s">
        <v>124</v>
      </c>
      <c r="C690" s="297"/>
      <c r="D690" s="1056"/>
      <c r="E690" s="1056"/>
      <c r="F690" s="743"/>
      <c r="G690" s="449"/>
    </row>
    <row r="691" spans="1:7" ht="12" customHeight="1">
      <c r="A691" s="369"/>
      <c r="B691" s="298" t="s">
        <v>306</v>
      </c>
      <c r="C691" s="297">
        <v>2000</v>
      </c>
      <c r="D691" s="1056">
        <v>2120</v>
      </c>
      <c r="E691" s="1056">
        <v>1920</v>
      </c>
      <c r="F691" s="743">
        <f t="shared" si="1"/>
        <v>0.9056603773584906</v>
      </c>
      <c r="G691" s="449"/>
    </row>
    <row r="692" spans="1:7" ht="12" customHeight="1" thickBot="1">
      <c r="A692" s="369"/>
      <c r="B692" s="433" t="s">
        <v>284</v>
      </c>
      <c r="C692" s="767"/>
      <c r="D692" s="1064">
        <v>1000</v>
      </c>
      <c r="E692" s="1060">
        <v>1000</v>
      </c>
      <c r="F692" s="1038">
        <f t="shared" si="1"/>
        <v>1</v>
      </c>
      <c r="G692" s="467"/>
    </row>
    <row r="693" spans="1:7" ht="12.75" customHeight="1" thickBot="1">
      <c r="A693" s="381"/>
      <c r="B693" s="437" t="s">
        <v>141</v>
      </c>
      <c r="C693" s="376">
        <f>SUM(C687:C692)</f>
        <v>12000</v>
      </c>
      <c r="D693" s="376">
        <f>SUM(D687:D692)</f>
        <v>14110</v>
      </c>
      <c r="E693" s="376">
        <f>SUM(E687:E692)</f>
        <v>9935</v>
      </c>
      <c r="F693" s="1039">
        <f t="shared" si="1"/>
        <v>0.7041105598866052</v>
      </c>
      <c r="G693" s="453"/>
    </row>
    <row r="694" spans="1:7" ht="12.75" customHeight="1">
      <c r="A694" s="74">
        <v>3424</v>
      </c>
      <c r="B694" s="460" t="s">
        <v>310</v>
      </c>
      <c r="C694" s="366"/>
      <c r="D694" s="366"/>
      <c r="E694" s="366"/>
      <c r="F694" s="421"/>
      <c r="G694" s="449"/>
    </row>
    <row r="695" spans="1:7" ht="12.75" customHeight="1">
      <c r="A695" s="369"/>
      <c r="B695" s="370" t="s">
        <v>119</v>
      </c>
      <c r="C695" s="297">
        <v>4000</v>
      </c>
      <c r="D695" s="297">
        <v>2700</v>
      </c>
      <c r="E695" s="297">
        <v>1760</v>
      </c>
      <c r="F695" s="743">
        <f t="shared" si="1"/>
        <v>0.6518518518518519</v>
      </c>
      <c r="G695" s="449"/>
    </row>
    <row r="696" spans="1:7" ht="12.75" customHeight="1">
      <c r="A696" s="369"/>
      <c r="B696" s="182" t="s">
        <v>312</v>
      </c>
      <c r="C696" s="297">
        <v>1600</v>
      </c>
      <c r="D696" s="297">
        <v>2891</v>
      </c>
      <c r="E696" s="297">
        <v>2192</v>
      </c>
      <c r="F696" s="743">
        <f t="shared" si="1"/>
        <v>0.7582151504669664</v>
      </c>
      <c r="G696" s="577"/>
    </row>
    <row r="697" spans="1:7" ht="12.75" customHeight="1">
      <c r="A697" s="369"/>
      <c r="B697" s="371" t="s">
        <v>297</v>
      </c>
      <c r="C697" s="297">
        <v>3400</v>
      </c>
      <c r="D697" s="297">
        <v>22727</v>
      </c>
      <c r="E697" s="297">
        <v>6537</v>
      </c>
      <c r="F697" s="743">
        <f t="shared" si="1"/>
        <v>0.28763145157741893</v>
      </c>
      <c r="G697" s="464"/>
    </row>
    <row r="698" spans="1:7" ht="12.75" customHeight="1">
      <c r="A698" s="369"/>
      <c r="B698" s="298" t="s">
        <v>124</v>
      </c>
      <c r="C698" s="297"/>
      <c r="D698" s="297"/>
      <c r="E698" s="297"/>
      <c r="F698" s="743"/>
      <c r="G698" s="449"/>
    </row>
    <row r="699" spans="1:7" ht="12.75" customHeight="1">
      <c r="A699" s="369"/>
      <c r="B699" s="298" t="s">
        <v>306</v>
      </c>
      <c r="C699" s="297"/>
      <c r="D699" s="297"/>
      <c r="E699" s="297"/>
      <c r="F699" s="743"/>
      <c r="G699" s="449"/>
    </row>
    <row r="700" spans="1:7" ht="12.75" customHeight="1" thickBot="1">
      <c r="A700" s="369"/>
      <c r="B700" s="433" t="s">
        <v>92</v>
      </c>
      <c r="C700" s="771"/>
      <c r="D700" s="771"/>
      <c r="E700" s="771"/>
      <c r="F700" s="1036"/>
      <c r="G700" s="467"/>
    </row>
    <row r="701" spans="1:7" ht="12.75" customHeight="1" thickBot="1">
      <c r="A701" s="381"/>
      <c r="B701" s="437" t="s">
        <v>141</v>
      </c>
      <c r="C701" s="376">
        <f>SUM(C695:C700)</f>
        <v>9000</v>
      </c>
      <c r="D701" s="376">
        <f>SUM(D695:D700)</f>
        <v>28318</v>
      </c>
      <c r="E701" s="376">
        <f>SUM(E695:E700)</f>
        <v>10489</v>
      </c>
      <c r="F701" s="1037">
        <f t="shared" si="1"/>
        <v>0.3704004520093227</v>
      </c>
      <c r="G701" s="453"/>
    </row>
    <row r="702" spans="1:7" ht="12.75" customHeight="1">
      <c r="A702" s="447">
        <v>3425</v>
      </c>
      <c r="B702" s="424" t="s">
        <v>43</v>
      </c>
      <c r="C702" s="425"/>
      <c r="D702" s="425"/>
      <c r="E702" s="425"/>
      <c r="F702" s="421"/>
      <c r="G702" s="470"/>
    </row>
    <row r="703" spans="1:7" ht="12.75" customHeight="1">
      <c r="A703" s="443"/>
      <c r="B703" s="428" t="s">
        <v>119</v>
      </c>
      <c r="C703" s="442"/>
      <c r="D703" s="442"/>
      <c r="E703" s="442"/>
      <c r="F703" s="421"/>
      <c r="G703" s="470"/>
    </row>
    <row r="704" spans="1:7" ht="12.75" customHeight="1">
      <c r="A704" s="443"/>
      <c r="B704" s="430" t="s">
        <v>312</v>
      </c>
      <c r="C704" s="442"/>
      <c r="D704" s="442"/>
      <c r="E704" s="442"/>
      <c r="F704" s="421"/>
      <c r="G704" s="577"/>
    </row>
    <row r="705" spans="1:7" ht="12.75" customHeight="1">
      <c r="A705" s="443"/>
      <c r="B705" s="431" t="s">
        <v>297</v>
      </c>
      <c r="C705" s="442">
        <v>5000</v>
      </c>
      <c r="D705" s="442">
        <v>9814</v>
      </c>
      <c r="E705" s="442">
        <v>3564</v>
      </c>
      <c r="F705" s="743">
        <f t="shared" si="1"/>
        <v>0.36315467699205217</v>
      </c>
      <c r="G705" s="464"/>
    </row>
    <row r="706" spans="1:7" ht="12.75" customHeight="1">
      <c r="A706" s="443"/>
      <c r="B706" s="432" t="s">
        <v>124</v>
      </c>
      <c r="C706" s="442"/>
      <c r="D706" s="442"/>
      <c r="E706" s="442"/>
      <c r="F706" s="421"/>
      <c r="G706" s="577"/>
    </row>
    <row r="707" spans="1:7" ht="12.75" customHeight="1">
      <c r="A707" s="443"/>
      <c r="B707" s="432" t="s">
        <v>306</v>
      </c>
      <c r="C707" s="442"/>
      <c r="D707" s="442"/>
      <c r="E707" s="442"/>
      <c r="F707" s="421"/>
      <c r="G707" s="470"/>
    </row>
    <row r="708" spans="1:7" ht="12.75" customHeight="1" thickBot="1">
      <c r="A708" s="443"/>
      <c r="B708" s="433" t="s">
        <v>92</v>
      </c>
      <c r="C708" s="772"/>
      <c r="D708" s="772"/>
      <c r="E708" s="772"/>
      <c r="F708" s="1036"/>
      <c r="G708" s="498"/>
    </row>
    <row r="709" spans="1:7" ht="12.75" customHeight="1" thickBot="1">
      <c r="A709" s="445"/>
      <c r="B709" s="437" t="s">
        <v>141</v>
      </c>
      <c r="C709" s="759">
        <f>SUM(C703:C708)</f>
        <v>5000</v>
      </c>
      <c r="D709" s="759">
        <f>SUM(D703:D708)</f>
        <v>9814</v>
      </c>
      <c r="E709" s="759">
        <f>SUM(E703:E708)</f>
        <v>3564</v>
      </c>
      <c r="F709" s="1039">
        <f t="shared" si="1"/>
        <v>0.36315467699205217</v>
      </c>
      <c r="G709" s="499"/>
    </row>
    <row r="710" spans="1:7" ht="12.75" customHeight="1">
      <c r="A710" s="447">
        <v>3426</v>
      </c>
      <c r="B710" s="424" t="s">
        <v>377</v>
      </c>
      <c r="C710" s="425"/>
      <c r="D710" s="425"/>
      <c r="E710" s="425"/>
      <c r="F710" s="421"/>
      <c r="G710" s="470"/>
    </row>
    <row r="711" spans="1:7" ht="12.75" customHeight="1">
      <c r="A711" s="443"/>
      <c r="B711" s="428" t="s">
        <v>119</v>
      </c>
      <c r="C711" s="442">
        <v>10640</v>
      </c>
      <c r="D711" s="442">
        <v>11924</v>
      </c>
      <c r="E711" s="442">
        <v>10431</v>
      </c>
      <c r="F711" s="743">
        <f t="shared" si="1"/>
        <v>0.874790338812479</v>
      </c>
      <c r="G711" s="577"/>
    </row>
    <row r="712" spans="1:7" ht="12.75" customHeight="1">
      <c r="A712" s="443"/>
      <c r="B712" s="430" t="s">
        <v>312</v>
      </c>
      <c r="C712" s="442">
        <v>2075</v>
      </c>
      <c r="D712" s="442">
        <v>2442</v>
      </c>
      <c r="E712" s="442">
        <v>1837</v>
      </c>
      <c r="F712" s="743">
        <f t="shared" si="1"/>
        <v>0.7522522522522522</v>
      </c>
      <c r="G712" s="577"/>
    </row>
    <row r="713" spans="1:7" ht="12.75" customHeight="1">
      <c r="A713" s="443"/>
      <c r="B713" s="431" t="s">
        <v>297</v>
      </c>
      <c r="C713" s="442">
        <v>49207</v>
      </c>
      <c r="D713" s="442">
        <v>58997</v>
      </c>
      <c r="E713" s="442">
        <v>43882</v>
      </c>
      <c r="F713" s="743">
        <f t="shared" si="1"/>
        <v>0.7438005322304524</v>
      </c>
      <c r="G713" s="464"/>
    </row>
    <row r="714" spans="1:7" ht="12.75" customHeight="1">
      <c r="A714" s="443"/>
      <c r="B714" s="432" t="s">
        <v>124</v>
      </c>
      <c r="C714" s="442"/>
      <c r="D714" s="442"/>
      <c r="E714" s="442"/>
      <c r="F714" s="743"/>
      <c r="G714" s="449"/>
    </row>
    <row r="715" spans="1:7" ht="12.75" customHeight="1">
      <c r="A715" s="443"/>
      <c r="B715" s="432" t="s">
        <v>306</v>
      </c>
      <c r="C715" s="442"/>
      <c r="D715" s="442"/>
      <c r="E715" s="442"/>
      <c r="F715" s="743"/>
      <c r="G715" s="470"/>
    </row>
    <row r="716" spans="1:7" ht="12.75" customHeight="1" thickBot="1">
      <c r="A716" s="443"/>
      <c r="B716" s="433" t="s">
        <v>92</v>
      </c>
      <c r="C716" s="772"/>
      <c r="D716" s="772"/>
      <c r="E716" s="772"/>
      <c r="F716" s="1036"/>
      <c r="G716" s="500"/>
    </row>
    <row r="717" spans="1:7" ht="12.75" customHeight="1" thickBot="1">
      <c r="A717" s="445"/>
      <c r="B717" s="437" t="s">
        <v>141</v>
      </c>
      <c r="C717" s="759">
        <f>SUM(C711:C716)</f>
        <v>61922</v>
      </c>
      <c r="D717" s="759">
        <f>SUM(D711:D716)</f>
        <v>73363</v>
      </c>
      <c r="E717" s="759">
        <f>SUM(E711:E716)</f>
        <v>56150</v>
      </c>
      <c r="F717" s="1039">
        <f>SUM(E717/D717)</f>
        <v>0.7653721903411802</v>
      </c>
      <c r="G717" s="499"/>
    </row>
    <row r="718" spans="1:7" ht="12.75" customHeight="1">
      <c r="A718" s="447">
        <v>3427</v>
      </c>
      <c r="B718" s="424" t="s">
        <v>44</v>
      </c>
      <c r="C718" s="425"/>
      <c r="D718" s="425"/>
      <c r="E718" s="425"/>
      <c r="F718" s="421"/>
      <c r="G718" s="470"/>
    </row>
    <row r="719" spans="1:7" ht="12.75" customHeight="1">
      <c r="A719" s="443"/>
      <c r="B719" s="428" t="s">
        <v>119</v>
      </c>
      <c r="C719" s="442">
        <v>6240</v>
      </c>
      <c r="D719" s="442">
        <v>6910</v>
      </c>
      <c r="E719" s="442">
        <v>6240</v>
      </c>
      <c r="F719" s="743">
        <f>SUM(E719/D719)</f>
        <v>0.9030390738060782</v>
      </c>
      <c r="G719" s="470"/>
    </row>
    <row r="720" spans="1:7" ht="12.75" customHeight="1">
      <c r="A720" s="443"/>
      <c r="B720" s="430" t="s">
        <v>312</v>
      </c>
      <c r="C720" s="442">
        <v>1230</v>
      </c>
      <c r="D720" s="442">
        <v>1333</v>
      </c>
      <c r="E720" s="442">
        <v>1107</v>
      </c>
      <c r="F720" s="743">
        <f>SUM(E720/D720)</f>
        <v>0.8304576144036009</v>
      </c>
      <c r="G720" s="577"/>
    </row>
    <row r="721" spans="1:7" ht="12.75" customHeight="1">
      <c r="A721" s="443"/>
      <c r="B721" s="431" t="s">
        <v>297</v>
      </c>
      <c r="C721" s="442">
        <v>15530</v>
      </c>
      <c r="D721" s="442">
        <v>16290</v>
      </c>
      <c r="E721" s="442">
        <v>14311</v>
      </c>
      <c r="F721" s="743">
        <f>SUM(E721/D721)</f>
        <v>0.8785144260282381</v>
      </c>
      <c r="G721" s="464"/>
    </row>
    <row r="722" spans="1:7" ht="12.75" customHeight="1">
      <c r="A722" s="443"/>
      <c r="B722" s="432" t="s">
        <v>124</v>
      </c>
      <c r="C722" s="442"/>
      <c r="D722" s="442"/>
      <c r="E722" s="442"/>
      <c r="F722" s="743"/>
      <c r="G722" s="449"/>
    </row>
    <row r="723" spans="1:7" ht="12.75" customHeight="1">
      <c r="A723" s="443"/>
      <c r="B723" s="432" t="s">
        <v>306</v>
      </c>
      <c r="C723" s="442"/>
      <c r="D723" s="442"/>
      <c r="E723" s="442"/>
      <c r="F723" s="743"/>
      <c r="G723" s="470"/>
    </row>
    <row r="724" spans="1:7" ht="12.75" customHeight="1" thickBot="1">
      <c r="A724" s="443"/>
      <c r="B724" s="433" t="s">
        <v>92</v>
      </c>
      <c r="C724" s="772"/>
      <c r="D724" s="772"/>
      <c r="E724" s="772"/>
      <c r="F724" s="1036"/>
      <c r="G724" s="498"/>
    </row>
    <row r="725" spans="1:7" ht="12.75" customHeight="1" thickBot="1">
      <c r="A725" s="445"/>
      <c r="B725" s="437" t="s">
        <v>141</v>
      </c>
      <c r="C725" s="759">
        <f>SUM(C719:C724)</f>
        <v>23000</v>
      </c>
      <c r="D725" s="759">
        <f>SUM(D719:D724)</f>
        <v>24533</v>
      </c>
      <c r="E725" s="759">
        <f>SUM(E719:E724)</f>
        <v>21658</v>
      </c>
      <c r="F725" s="1039">
        <f>SUM(E725/D725)</f>
        <v>0.8828109077568989</v>
      </c>
      <c r="G725" s="499"/>
    </row>
    <row r="726" spans="1:7" ht="12.75" customHeight="1">
      <c r="A726" s="74">
        <v>3428</v>
      </c>
      <c r="B726" s="460" t="s">
        <v>7</v>
      </c>
      <c r="C726" s="366"/>
      <c r="D726" s="366"/>
      <c r="E726" s="366"/>
      <c r="F726" s="421"/>
      <c r="G726" s="449"/>
    </row>
    <row r="727" spans="1:7" ht="12.75" customHeight="1">
      <c r="A727" s="369"/>
      <c r="B727" s="370" t="s">
        <v>119</v>
      </c>
      <c r="C727" s="297"/>
      <c r="D727" s="297"/>
      <c r="E727" s="297"/>
      <c r="F727" s="743"/>
      <c r="G727" s="449"/>
    </row>
    <row r="728" spans="1:7" ht="12.75" customHeight="1">
      <c r="A728" s="369"/>
      <c r="B728" s="182" t="s">
        <v>312</v>
      </c>
      <c r="C728" s="297"/>
      <c r="D728" s="297"/>
      <c r="E728" s="297"/>
      <c r="F728" s="743"/>
      <c r="G728" s="449"/>
    </row>
    <row r="729" spans="1:7" ht="12.75" customHeight="1">
      <c r="A729" s="369"/>
      <c r="B729" s="371" t="s">
        <v>297</v>
      </c>
      <c r="C729" s="297">
        <v>3000</v>
      </c>
      <c r="D729" s="297">
        <v>3000</v>
      </c>
      <c r="E729" s="297">
        <v>3000</v>
      </c>
      <c r="F729" s="743">
        <f>SUM(E729/D729)</f>
        <v>1</v>
      </c>
      <c r="G729" s="578"/>
    </row>
    <row r="730" spans="1:7" ht="12.75" customHeight="1">
      <c r="A730" s="369"/>
      <c r="B730" s="298" t="s">
        <v>124</v>
      </c>
      <c r="C730" s="297"/>
      <c r="D730" s="297"/>
      <c r="E730" s="297"/>
      <c r="F730" s="743"/>
      <c r="G730" s="577"/>
    </row>
    <row r="731" spans="1:7" ht="12.75" customHeight="1">
      <c r="A731" s="369"/>
      <c r="B731" s="298" t="s">
        <v>306</v>
      </c>
      <c r="C731" s="297"/>
      <c r="D731" s="297"/>
      <c r="E731" s="297"/>
      <c r="F731" s="421"/>
      <c r="G731" s="449"/>
    </row>
    <row r="732" spans="1:7" ht="12.75" customHeight="1" thickBot="1">
      <c r="A732" s="369"/>
      <c r="B732" s="433" t="s">
        <v>92</v>
      </c>
      <c r="C732" s="374"/>
      <c r="D732" s="374"/>
      <c r="E732" s="374"/>
      <c r="F732" s="1036"/>
      <c r="G732" s="467"/>
    </row>
    <row r="733" spans="1:7" ht="12.75" customHeight="1" thickBot="1">
      <c r="A733" s="381"/>
      <c r="B733" s="437" t="s">
        <v>141</v>
      </c>
      <c r="C733" s="376">
        <f>SUM(C727:C732)</f>
        <v>3000</v>
      </c>
      <c r="D733" s="376">
        <f>SUM(D727:D732)</f>
        <v>3000</v>
      </c>
      <c r="E733" s="376">
        <f>SUM(E727:E732)</f>
        <v>3000</v>
      </c>
      <c r="F733" s="1039">
        <f>SUM(E733/D733)</f>
        <v>1</v>
      </c>
      <c r="G733" s="453"/>
    </row>
    <row r="734" spans="1:7" ht="12.75" customHeight="1">
      <c r="A734" s="447">
        <v>3429</v>
      </c>
      <c r="B734" s="424" t="s">
        <v>31</v>
      </c>
      <c r="C734" s="425"/>
      <c r="D734" s="425"/>
      <c r="E734" s="425"/>
      <c r="F734" s="421"/>
      <c r="G734" s="470"/>
    </row>
    <row r="735" spans="1:7" ht="12.75" customHeight="1">
      <c r="A735" s="443"/>
      <c r="B735" s="428" t="s">
        <v>119</v>
      </c>
      <c r="C735" s="442"/>
      <c r="D735" s="442"/>
      <c r="E735" s="442"/>
      <c r="F735" s="743"/>
      <c r="G735" s="470"/>
    </row>
    <row r="736" spans="1:7" ht="12.75" customHeight="1">
      <c r="A736" s="443"/>
      <c r="B736" s="430" t="s">
        <v>312</v>
      </c>
      <c r="C736" s="442"/>
      <c r="D736" s="442"/>
      <c r="E736" s="442"/>
      <c r="F736" s="743"/>
      <c r="G736" s="470"/>
    </row>
    <row r="737" spans="1:7" ht="12.75" customHeight="1">
      <c r="A737" s="443"/>
      <c r="B737" s="431" t="s">
        <v>297</v>
      </c>
      <c r="C737" s="442">
        <v>2500</v>
      </c>
      <c r="D737" s="442">
        <v>2500</v>
      </c>
      <c r="E737" s="442">
        <v>2500</v>
      </c>
      <c r="F737" s="743">
        <f>SUM(E737/D737)</f>
        <v>1</v>
      </c>
      <c r="G737" s="578"/>
    </row>
    <row r="738" spans="1:7" ht="12.75" customHeight="1">
      <c r="A738" s="443"/>
      <c r="B738" s="432" t="s">
        <v>124</v>
      </c>
      <c r="C738" s="442"/>
      <c r="D738" s="442"/>
      <c r="E738" s="442"/>
      <c r="F738" s="743"/>
      <c r="G738" s="449"/>
    </row>
    <row r="739" spans="1:7" ht="12.75" customHeight="1">
      <c r="A739" s="443"/>
      <c r="B739" s="432" t="s">
        <v>306</v>
      </c>
      <c r="C739" s="442"/>
      <c r="D739" s="442"/>
      <c r="E739" s="442"/>
      <c r="F739" s="421"/>
      <c r="G739" s="470"/>
    </row>
    <row r="740" spans="1:7" ht="12.75" customHeight="1" thickBot="1">
      <c r="A740" s="443"/>
      <c r="B740" s="433" t="s">
        <v>92</v>
      </c>
      <c r="C740" s="772"/>
      <c r="D740" s="772"/>
      <c r="E740" s="772"/>
      <c r="F740" s="1036"/>
      <c r="G740" s="498"/>
    </row>
    <row r="741" spans="1:7" ht="12.75" customHeight="1" thickBot="1">
      <c r="A741" s="445"/>
      <c r="B741" s="437" t="s">
        <v>141</v>
      </c>
      <c r="C741" s="759">
        <f>SUM(C735:C740)</f>
        <v>2500</v>
      </c>
      <c r="D741" s="759">
        <f>SUM(D735:D740)</f>
        <v>2500</v>
      </c>
      <c r="E741" s="759">
        <f>SUM(E735:E740)</f>
        <v>2500</v>
      </c>
      <c r="F741" s="1037">
        <f>SUM(E741/D741)</f>
        <v>1</v>
      </c>
      <c r="G741" s="499"/>
    </row>
    <row r="742" spans="1:7" ht="12.75" customHeight="1">
      <c r="A742" s="447">
        <v>3431</v>
      </c>
      <c r="B742" s="424" t="s">
        <v>179</v>
      </c>
      <c r="C742" s="425"/>
      <c r="D742" s="425"/>
      <c r="E742" s="425"/>
      <c r="F742" s="421"/>
      <c r="G742" s="470"/>
    </row>
    <row r="743" spans="1:7" ht="12.75" customHeight="1">
      <c r="A743" s="443"/>
      <c r="B743" s="428" t="s">
        <v>119</v>
      </c>
      <c r="C743" s="442"/>
      <c r="D743" s="442"/>
      <c r="E743" s="442"/>
      <c r="F743" s="421"/>
      <c r="G743" s="470"/>
    </row>
    <row r="744" spans="1:7" ht="12.75" customHeight="1">
      <c r="A744" s="443"/>
      <c r="B744" s="430" t="s">
        <v>312</v>
      </c>
      <c r="C744" s="442"/>
      <c r="D744" s="442"/>
      <c r="E744" s="442"/>
      <c r="F744" s="1040"/>
      <c r="G744" s="470"/>
    </row>
    <row r="745" spans="1:7" ht="12.75" customHeight="1">
      <c r="A745" s="443"/>
      <c r="B745" s="431" t="s">
        <v>297</v>
      </c>
      <c r="C745" s="442">
        <v>5000</v>
      </c>
      <c r="D745" s="442">
        <v>5000</v>
      </c>
      <c r="E745" s="442">
        <v>5000</v>
      </c>
      <c r="F745" s="743">
        <f>SUM(E745/D745)</f>
        <v>1</v>
      </c>
      <c r="G745" s="578"/>
    </row>
    <row r="746" spans="1:7" ht="12.75" customHeight="1">
      <c r="A746" s="443"/>
      <c r="B746" s="432" t="s">
        <v>124</v>
      </c>
      <c r="C746" s="442"/>
      <c r="D746" s="442"/>
      <c r="E746" s="442"/>
      <c r="F746" s="743"/>
      <c r="G746" s="470"/>
    </row>
    <row r="747" spans="1:7" ht="12.75" customHeight="1">
      <c r="A747" s="443"/>
      <c r="B747" s="432" t="s">
        <v>306</v>
      </c>
      <c r="C747" s="442"/>
      <c r="D747" s="442"/>
      <c r="E747" s="442"/>
      <c r="F747" s="743"/>
      <c r="G747" s="470"/>
    </row>
    <row r="748" spans="1:7" ht="12.75" customHeight="1" thickBot="1">
      <c r="A748" s="443"/>
      <c r="B748" s="433" t="s">
        <v>92</v>
      </c>
      <c r="C748" s="772"/>
      <c r="D748" s="772"/>
      <c r="E748" s="772"/>
      <c r="F748" s="1041"/>
      <c r="G748" s="498"/>
    </row>
    <row r="749" spans="1:7" ht="12.75" customHeight="1" thickBot="1">
      <c r="A749" s="445"/>
      <c r="B749" s="437" t="s">
        <v>141</v>
      </c>
      <c r="C749" s="759">
        <f>SUM(C743:C748)</f>
        <v>5000</v>
      </c>
      <c r="D749" s="759">
        <f>SUM(D743:D748)</f>
        <v>5000</v>
      </c>
      <c r="E749" s="759">
        <f>SUM(E743:E748)</f>
        <v>5000</v>
      </c>
      <c r="F749" s="1039">
        <f>SUM(E749/D749)</f>
        <v>1</v>
      </c>
      <c r="G749" s="499"/>
    </row>
    <row r="750" spans="1:7" ht="12.75" customHeight="1">
      <c r="A750" s="447">
        <v>3432</v>
      </c>
      <c r="B750" s="424" t="s">
        <v>396</v>
      </c>
      <c r="C750" s="425"/>
      <c r="D750" s="425"/>
      <c r="E750" s="425"/>
      <c r="F750" s="421"/>
      <c r="G750" s="470"/>
    </row>
    <row r="751" spans="1:7" ht="12.75" customHeight="1">
      <c r="A751" s="443"/>
      <c r="B751" s="428" t="s">
        <v>119</v>
      </c>
      <c r="C751" s="442"/>
      <c r="D751" s="442"/>
      <c r="E751" s="442"/>
      <c r="F751" s="421"/>
      <c r="G751" s="470"/>
    </row>
    <row r="752" spans="1:7" ht="12.75" customHeight="1">
      <c r="A752" s="443"/>
      <c r="B752" s="430" t="s">
        <v>312</v>
      </c>
      <c r="C752" s="442"/>
      <c r="D752" s="442"/>
      <c r="E752" s="442"/>
      <c r="F752" s="421"/>
      <c r="G752" s="578"/>
    </row>
    <row r="753" spans="1:7" ht="12.75" customHeight="1">
      <c r="A753" s="443"/>
      <c r="B753" s="431" t="s">
        <v>297</v>
      </c>
      <c r="C753" s="442">
        <v>5000</v>
      </c>
      <c r="D753" s="442">
        <v>5000</v>
      </c>
      <c r="E753" s="442">
        <v>5000</v>
      </c>
      <c r="F753" s="743">
        <f>SUM(E753/D753)</f>
        <v>1</v>
      </c>
      <c r="G753" s="578"/>
    </row>
    <row r="754" spans="1:7" ht="12.75" customHeight="1">
      <c r="A754" s="443"/>
      <c r="B754" s="432" t="s">
        <v>124</v>
      </c>
      <c r="C754" s="442"/>
      <c r="D754" s="442"/>
      <c r="E754" s="442"/>
      <c r="F754" s="421"/>
      <c r="G754" s="449"/>
    </row>
    <row r="755" spans="1:7" ht="12.75" customHeight="1">
      <c r="A755" s="443"/>
      <c r="B755" s="432" t="s">
        <v>306</v>
      </c>
      <c r="C755" s="442"/>
      <c r="D755" s="442"/>
      <c r="E755" s="442"/>
      <c r="F755" s="421"/>
      <c r="G755" s="470"/>
    </row>
    <row r="756" spans="1:7" ht="12.75" customHeight="1" thickBot="1">
      <c r="A756" s="443"/>
      <c r="B756" s="433" t="s">
        <v>92</v>
      </c>
      <c r="C756" s="772"/>
      <c r="D756" s="772"/>
      <c r="E756" s="772"/>
      <c r="F756" s="1036"/>
      <c r="G756" s="498"/>
    </row>
    <row r="757" spans="1:7" ht="12.75" customHeight="1" thickBot="1">
      <c r="A757" s="445"/>
      <c r="B757" s="437" t="s">
        <v>141</v>
      </c>
      <c r="C757" s="759">
        <f>SUM(C751:C756)</f>
        <v>5000</v>
      </c>
      <c r="D757" s="759">
        <f>SUM(D751:D756)</f>
        <v>5000</v>
      </c>
      <c r="E757" s="759">
        <f>SUM(E751:E756)</f>
        <v>5000</v>
      </c>
      <c r="F757" s="1039">
        <f>SUM(E757/D757)</f>
        <v>1</v>
      </c>
      <c r="G757" s="499"/>
    </row>
    <row r="758" spans="1:7" ht="12.75" customHeight="1">
      <c r="A758" s="447">
        <v>3433</v>
      </c>
      <c r="B758" s="424" t="s">
        <v>519</v>
      </c>
      <c r="C758" s="425"/>
      <c r="D758" s="425"/>
      <c r="E758" s="425"/>
      <c r="F758" s="421"/>
      <c r="G758" s="470"/>
    </row>
    <row r="759" spans="1:7" ht="12.75" customHeight="1">
      <c r="A759" s="443"/>
      <c r="B759" s="428" t="s">
        <v>119</v>
      </c>
      <c r="C759" s="442"/>
      <c r="D759" s="442"/>
      <c r="E759" s="442"/>
      <c r="F759" s="421"/>
      <c r="G759" s="470"/>
    </row>
    <row r="760" spans="1:7" ht="12.75" customHeight="1">
      <c r="A760" s="443"/>
      <c r="B760" s="430" t="s">
        <v>312</v>
      </c>
      <c r="C760" s="442"/>
      <c r="D760" s="442"/>
      <c r="E760" s="442"/>
      <c r="F760" s="421"/>
      <c r="G760" s="470"/>
    </row>
    <row r="761" spans="1:7" ht="12.75" customHeight="1">
      <c r="A761" s="443"/>
      <c r="B761" s="431" t="s">
        <v>297</v>
      </c>
      <c r="C761" s="442">
        <v>3000</v>
      </c>
      <c r="D761" s="442">
        <v>3000</v>
      </c>
      <c r="E761" s="442">
        <v>3000</v>
      </c>
      <c r="F761" s="743">
        <f>SUM(E761/D761)</f>
        <v>1</v>
      </c>
      <c r="G761" s="578"/>
    </row>
    <row r="762" spans="1:7" ht="12.75" customHeight="1">
      <c r="A762" s="443"/>
      <c r="B762" s="432" t="s">
        <v>124</v>
      </c>
      <c r="C762" s="442"/>
      <c r="D762" s="442"/>
      <c r="E762" s="442"/>
      <c r="F762" s="421"/>
      <c r="G762" s="449"/>
    </row>
    <row r="763" spans="1:7" ht="12.75" customHeight="1">
      <c r="A763" s="443"/>
      <c r="B763" s="432" t="s">
        <v>306</v>
      </c>
      <c r="C763" s="442"/>
      <c r="D763" s="442"/>
      <c r="E763" s="442"/>
      <c r="F763" s="421"/>
      <c r="G763" s="470"/>
    </row>
    <row r="764" spans="1:7" ht="12.75" customHeight="1">
      <c r="A764" s="443"/>
      <c r="B764" s="432" t="s">
        <v>124</v>
      </c>
      <c r="C764" s="442"/>
      <c r="D764" s="442"/>
      <c r="E764" s="442"/>
      <c r="F764" s="421"/>
      <c r="G764" s="481"/>
    </row>
    <row r="765" spans="1:7" ht="12.75" customHeight="1" thickBot="1">
      <c r="A765" s="443"/>
      <c r="B765" s="433" t="s">
        <v>92</v>
      </c>
      <c r="C765" s="772"/>
      <c r="D765" s="772"/>
      <c r="E765" s="772"/>
      <c r="F765" s="1036"/>
      <c r="G765" s="498"/>
    </row>
    <row r="766" spans="1:7" ht="12.75" customHeight="1" thickBot="1">
      <c r="A766" s="445"/>
      <c r="B766" s="437" t="s">
        <v>141</v>
      </c>
      <c r="C766" s="759">
        <f>SUM(C759:C765)</f>
        <v>3000</v>
      </c>
      <c r="D766" s="759">
        <f>SUM(D759:D765)</f>
        <v>3000</v>
      </c>
      <c r="E766" s="759">
        <f>SUM(E759:E765)</f>
        <v>3000</v>
      </c>
      <c r="F766" s="1039">
        <f>SUM(E766/D766)</f>
        <v>1</v>
      </c>
      <c r="G766" s="499"/>
    </row>
    <row r="767" spans="1:7" ht="12.75" customHeight="1">
      <c r="A767" s="447">
        <v>3434</v>
      </c>
      <c r="B767" s="424" t="s">
        <v>397</v>
      </c>
      <c r="C767" s="425"/>
      <c r="D767" s="425"/>
      <c r="E767" s="425"/>
      <c r="F767" s="421"/>
      <c r="G767" s="470"/>
    </row>
    <row r="768" spans="1:7" ht="12.75" customHeight="1">
      <c r="A768" s="443"/>
      <c r="B768" s="428" t="s">
        <v>119</v>
      </c>
      <c r="C768" s="442"/>
      <c r="D768" s="442"/>
      <c r="E768" s="442"/>
      <c r="F768" s="421"/>
      <c r="G768" s="470"/>
    </row>
    <row r="769" spans="1:7" ht="12.75" customHeight="1">
      <c r="A769" s="443"/>
      <c r="B769" s="430" t="s">
        <v>312</v>
      </c>
      <c r="C769" s="442"/>
      <c r="D769" s="442"/>
      <c r="E769" s="442"/>
      <c r="F769" s="421"/>
      <c r="G769" s="578"/>
    </row>
    <row r="770" spans="1:7" ht="12.75" customHeight="1">
      <c r="A770" s="443"/>
      <c r="B770" s="431" t="s">
        <v>297</v>
      </c>
      <c r="C770" s="442">
        <v>3000</v>
      </c>
      <c r="D770" s="442">
        <v>3000</v>
      </c>
      <c r="E770" s="442">
        <v>3000</v>
      </c>
      <c r="F770" s="743">
        <f>SUM(E770/D770)</f>
        <v>1</v>
      </c>
      <c r="G770" s="578"/>
    </row>
    <row r="771" spans="1:7" ht="12.75" customHeight="1">
      <c r="A771" s="443"/>
      <c r="B771" s="432" t="s">
        <v>124</v>
      </c>
      <c r="C771" s="442"/>
      <c r="D771" s="442"/>
      <c r="E771" s="442"/>
      <c r="F771" s="421"/>
      <c r="G771" s="449"/>
    </row>
    <row r="772" spans="1:7" ht="12.75" customHeight="1">
      <c r="A772" s="443"/>
      <c r="B772" s="432" t="s">
        <v>306</v>
      </c>
      <c r="C772" s="442"/>
      <c r="D772" s="442"/>
      <c r="E772" s="442"/>
      <c r="F772" s="421"/>
      <c r="G772" s="470"/>
    </row>
    <row r="773" spans="1:7" ht="12.75" customHeight="1" thickBot="1">
      <c r="A773" s="443"/>
      <c r="B773" s="433" t="s">
        <v>92</v>
      </c>
      <c r="C773" s="772"/>
      <c r="D773" s="772"/>
      <c r="E773" s="772"/>
      <c r="F773" s="1036"/>
      <c r="G773" s="498"/>
    </row>
    <row r="774" spans="1:7" ht="12.75" customHeight="1" thickBot="1">
      <c r="A774" s="445"/>
      <c r="B774" s="437" t="s">
        <v>141</v>
      </c>
      <c r="C774" s="759">
        <f>SUM(C768:C773)</f>
        <v>3000</v>
      </c>
      <c r="D774" s="759">
        <f>SUM(D768:D773)</f>
        <v>3000</v>
      </c>
      <c r="E774" s="759">
        <f>SUM(E768:E773)</f>
        <v>3000</v>
      </c>
      <c r="F774" s="1039">
        <f>SUM(E774/D774)</f>
        <v>1</v>
      </c>
      <c r="G774" s="499"/>
    </row>
    <row r="775" spans="1:7" ht="12" customHeight="1">
      <c r="A775" s="447">
        <v>3435</v>
      </c>
      <c r="B775" s="457" t="s">
        <v>398</v>
      </c>
      <c r="C775" s="425"/>
      <c r="D775" s="425"/>
      <c r="E775" s="425"/>
      <c r="F775" s="421"/>
      <c r="G775" s="501"/>
    </row>
    <row r="776" spans="1:7" ht="12.75" customHeight="1">
      <c r="A776" s="447"/>
      <c r="B776" s="428" t="s">
        <v>119</v>
      </c>
      <c r="C776" s="425"/>
      <c r="D776" s="425"/>
      <c r="E776" s="425"/>
      <c r="F776" s="421"/>
      <c r="G776" s="502"/>
    </row>
    <row r="777" spans="1:7" ht="12.75" customHeight="1">
      <c r="A777" s="447"/>
      <c r="B777" s="430" t="s">
        <v>312</v>
      </c>
      <c r="C777" s="425"/>
      <c r="D777" s="425"/>
      <c r="E777" s="425"/>
      <c r="F777" s="421"/>
      <c r="G777" s="578"/>
    </row>
    <row r="778" spans="1:7" ht="12.75" customHeight="1">
      <c r="A778" s="447"/>
      <c r="B778" s="431" t="s">
        <v>297</v>
      </c>
      <c r="C778" s="442">
        <v>1500</v>
      </c>
      <c r="D778" s="442">
        <v>1500</v>
      </c>
      <c r="E778" s="442">
        <v>1500</v>
      </c>
      <c r="F778" s="743">
        <f aca="true" t="shared" si="2" ref="F778:F812">SUM(E778/D778)</f>
        <v>1</v>
      </c>
      <c r="G778" s="578"/>
    </row>
    <row r="779" spans="1:7" ht="12.75" customHeight="1">
      <c r="A779" s="447"/>
      <c r="B779" s="432" t="s">
        <v>124</v>
      </c>
      <c r="C779" s="442"/>
      <c r="D779" s="442"/>
      <c r="E779" s="442"/>
      <c r="F779" s="421"/>
      <c r="G779" s="481"/>
    </row>
    <row r="780" spans="1:7" ht="12.75" customHeight="1">
      <c r="A780" s="447"/>
      <c r="B780" s="432" t="s">
        <v>306</v>
      </c>
      <c r="C780" s="425"/>
      <c r="D780" s="425"/>
      <c r="E780" s="425"/>
      <c r="F780" s="421"/>
      <c r="G780" s="502"/>
    </row>
    <row r="781" spans="1:7" ht="14.25" customHeight="1" thickBot="1">
      <c r="A781" s="447"/>
      <c r="B781" s="433" t="s">
        <v>92</v>
      </c>
      <c r="C781" s="773"/>
      <c r="D781" s="773"/>
      <c r="E781" s="773"/>
      <c r="F781" s="1036"/>
      <c r="G781" s="502"/>
    </row>
    <row r="782" spans="1:7" ht="14.25" customHeight="1" thickBot="1">
      <c r="A782" s="445"/>
      <c r="B782" s="437" t="s">
        <v>141</v>
      </c>
      <c r="C782" s="759">
        <f>SUM(C776:C781)</f>
        <v>1500</v>
      </c>
      <c r="D782" s="759">
        <f>SUM(D776:D781)</f>
        <v>1500</v>
      </c>
      <c r="E782" s="759">
        <f>SUM(E776:E781)</f>
        <v>1500</v>
      </c>
      <c r="F782" s="1039">
        <f t="shared" si="2"/>
        <v>1</v>
      </c>
      <c r="G782" s="499"/>
    </row>
    <row r="783" spans="1:7" ht="12.75" customHeight="1">
      <c r="A783" s="447">
        <v>3451</v>
      </c>
      <c r="B783" s="424" t="s">
        <v>139</v>
      </c>
      <c r="C783" s="425"/>
      <c r="D783" s="425"/>
      <c r="E783" s="425"/>
      <c r="F783" s="421"/>
      <c r="G783" s="481"/>
    </row>
    <row r="784" spans="1:7" ht="12.75" customHeight="1">
      <c r="A784" s="443"/>
      <c r="B784" s="428" t="s">
        <v>119</v>
      </c>
      <c r="C784" s="442"/>
      <c r="D784" s="442"/>
      <c r="E784" s="442"/>
      <c r="F784" s="421"/>
      <c r="G784" s="470"/>
    </row>
    <row r="785" spans="1:7" ht="12.75" customHeight="1">
      <c r="A785" s="443"/>
      <c r="B785" s="430" t="s">
        <v>312</v>
      </c>
      <c r="C785" s="442"/>
      <c r="D785" s="442"/>
      <c r="E785" s="442"/>
      <c r="F785" s="421"/>
      <c r="G785" s="469"/>
    </row>
    <row r="786" spans="1:7" ht="12.75" customHeight="1">
      <c r="A786" s="443"/>
      <c r="B786" s="431" t="s">
        <v>297</v>
      </c>
      <c r="C786" s="442">
        <v>1000</v>
      </c>
      <c r="D786" s="442">
        <v>1012</v>
      </c>
      <c r="E786" s="442">
        <v>997</v>
      </c>
      <c r="F786" s="743">
        <f t="shared" si="2"/>
        <v>0.9851778656126482</v>
      </c>
      <c r="G786" s="584"/>
    </row>
    <row r="787" spans="1:7" ht="12.75" customHeight="1">
      <c r="A787" s="443"/>
      <c r="B787" s="432" t="s">
        <v>124</v>
      </c>
      <c r="C787" s="442"/>
      <c r="D787" s="442"/>
      <c r="E787" s="442"/>
      <c r="F787" s="421"/>
      <c r="G787" s="584"/>
    </row>
    <row r="788" spans="1:7" ht="12.75" customHeight="1">
      <c r="A788" s="443"/>
      <c r="B788" s="432" t="s">
        <v>306</v>
      </c>
      <c r="C788" s="442"/>
      <c r="D788" s="442"/>
      <c r="E788" s="442"/>
      <c r="F788" s="421"/>
      <c r="G788" s="470"/>
    </row>
    <row r="789" spans="1:7" ht="12.75" customHeight="1" thickBot="1">
      <c r="A789" s="443"/>
      <c r="B789" s="433" t="s">
        <v>92</v>
      </c>
      <c r="C789" s="772"/>
      <c r="D789" s="772"/>
      <c r="E789" s="772"/>
      <c r="F789" s="1036"/>
      <c r="G789" s="498"/>
    </row>
    <row r="790" spans="1:7" ht="12.75" customHeight="1" thickBot="1">
      <c r="A790" s="445"/>
      <c r="B790" s="437" t="s">
        <v>141</v>
      </c>
      <c r="C790" s="759">
        <f>SUM(C784:C789)</f>
        <v>1000</v>
      </c>
      <c r="D790" s="759">
        <f>SUM(D784:D789)</f>
        <v>1012</v>
      </c>
      <c r="E790" s="759">
        <f>SUM(E784:E789)</f>
        <v>997</v>
      </c>
      <c r="F790" s="1039">
        <f t="shared" si="2"/>
        <v>0.9851778656126482</v>
      </c>
      <c r="G790" s="499"/>
    </row>
    <row r="791" spans="1:7" ht="12.75" customHeight="1">
      <c r="A791" s="447">
        <v>3452</v>
      </c>
      <c r="B791" s="424" t="s">
        <v>33</v>
      </c>
      <c r="C791" s="425"/>
      <c r="D791" s="425"/>
      <c r="E791" s="425"/>
      <c r="F791" s="421"/>
      <c r="G791" s="470"/>
    </row>
    <row r="792" spans="1:7" ht="12.75" customHeight="1">
      <c r="A792" s="443"/>
      <c r="B792" s="428" t="s">
        <v>119</v>
      </c>
      <c r="C792" s="442"/>
      <c r="D792" s="442"/>
      <c r="E792" s="442"/>
      <c r="F792" s="421"/>
      <c r="G792" s="470"/>
    </row>
    <row r="793" spans="1:7" ht="12.75" customHeight="1">
      <c r="A793" s="443"/>
      <c r="B793" s="430" t="s">
        <v>312</v>
      </c>
      <c r="C793" s="442"/>
      <c r="D793" s="442"/>
      <c r="E793" s="442"/>
      <c r="F793" s="421"/>
      <c r="G793" s="469"/>
    </row>
    <row r="794" spans="1:7" ht="10.5" customHeight="1">
      <c r="A794" s="443"/>
      <c r="B794" s="431" t="s">
        <v>297</v>
      </c>
      <c r="C794" s="442"/>
      <c r="D794" s="442">
        <v>700</v>
      </c>
      <c r="E794" s="442">
        <v>698</v>
      </c>
      <c r="F794" s="743">
        <f t="shared" si="2"/>
        <v>0.9971428571428571</v>
      </c>
      <c r="G794" s="469"/>
    </row>
    <row r="795" spans="1:7" ht="10.5" customHeight="1">
      <c r="A795" s="443"/>
      <c r="B795" s="432" t="s">
        <v>124</v>
      </c>
      <c r="C795" s="442"/>
      <c r="D795" s="442"/>
      <c r="E795" s="442"/>
      <c r="F795" s="421"/>
      <c r="G795" s="470"/>
    </row>
    <row r="796" spans="1:7" ht="10.5" customHeight="1">
      <c r="A796" s="443"/>
      <c r="B796" s="432" t="s">
        <v>306</v>
      </c>
      <c r="C796" s="442"/>
      <c r="D796" s="442"/>
      <c r="E796" s="442"/>
      <c r="F796" s="421"/>
      <c r="G796" s="470"/>
    </row>
    <row r="797" spans="1:7" ht="12.75" customHeight="1" thickBot="1">
      <c r="A797" s="443"/>
      <c r="B797" s="433" t="s">
        <v>264</v>
      </c>
      <c r="C797" s="768">
        <v>1000</v>
      </c>
      <c r="D797" s="768">
        <v>300</v>
      </c>
      <c r="E797" s="768"/>
      <c r="F797" s="1036">
        <f t="shared" si="2"/>
        <v>0</v>
      </c>
      <c r="G797" s="498"/>
    </row>
    <row r="798" spans="1:7" ht="12.75" customHeight="1" thickBot="1">
      <c r="A798" s="445"/>
      <c r="B798" s="437" t="s">
        <v>141</v>
      </c>
      <c r="C798" s="759">
        <f>SUM(C792:C797)</f>
        <v>1000</v>
      </c>
      <c r="D798" s="759">
        <f>SUM(D792:D797)</f>
        <v>1000</v>
      </c>
      <c r="E798" s="759">
        <f>SUM(E792:E797)</f>
        <v>698</v>
      </c>
      <c r="F798" s="1039">
        <f t="shared" si="2"/>
        <v>0.698</v>
      </c>
      <c r="G798" s="499"/>
    </row>
    <row r="799" spans="1:7" ht="12" customHeight="1">
      <c r="A799" s="358">
        <v>3600</v>
      </c>
      <c r="B799" s="460" t="s">
        <v>57</v>
      </c>
      <c r="C799" s="366"/>
      <c r="D799" s="366"/>
      <c r="E799" s="366"/>
      <c r="F799" s="421"/>
      <c r="G799" s="448"/>
    </row>
    <row r="800" spans="1:7" ht="12" customHeight="1">
      <c r="A800" s="358"/>
      <c r="B800" s="389" t="s">
        <v>74</v>
      </c>
      <c r="C800" s="366"/>
      <c r="D800" s="366"/>
      <c r="E800" s="366"/>
      <c r="F800" s="421"/>
      <c r="G800" s="448"/>
    </row>
    <row r="801" spans="1:7" ht="12" customHeight="1">
      <c r="A801" s="291"/>
      <c r="B801" s="370" t="s">
        <v>119</v>
      </c>
      <c r="C801" s="297">
        <f aca="true" t="shared" si="3" ref="C801:E802">SUM(C11+C36+C44+C53+C63+C79+C97+C105+C113+C121+C138+C146+C155+C163+C171+C189+C197+C205+C213+C222+C230+C239+C247+C255+C264+C273+C281+C289+C297+C305+C314+C332+C340+C375+C383+C391+C440+C449+C457+C473+C481+C489+C498+C506+C514+C522+C530+C538+C554+C562+C570+C579+C587+C595+C603+C629+C637+C645+C654+C662+C679+C687+C695+C703+C711+C719+C727+C735+C743+C751+C759+C768+C776+C784+C792+C179+C619+C671)</f>
        <v>191841</v>
      </c>
      <c r="D801" s="297">
        <f t="shared" si="3"/>
        <v>191528</v>
      </c>
      <c r="E801" s="297">
        <f t="shared" si="3"/>
        <v>171458</v>
      </c>
      <c r="F801" s="1040">
        <f t="shared" si="2"/>
        <v>0.8952111440624869</v>
      </c>
      <c r="G801" s="422"/>
    </row>
    <row r="802" spans="1:7" ht="12" customHeight="1">
      <c r="A802" s="291"/>
      <c r="B802" s="298" t="s">
        <v>114</v>
      </c>
      <c r="C802" s="297">
        <f t="shared" si="3"/>
        <v>53003</v>
      </c>
      <c r="D802" s="297">
        <f t="shared" si="3"/>
        <v>57097</v>
      </c>
      <c r="E802" s="297">
        <f t="shared" si="3"/>
        <v>39136</v>
      </c>
      <c r="F802" s="743">
        <f t="shared" si="2"/>
        <v>0.6854300576212411</v>
      </c>
      <c r="G802" s="422"/>
    </row>
    <row r="803" spans="1:7" ht="12" customHeight="1">
      <c r="A803" s="291"/>
      <c r="B803" s="298" t="s">
        <v>309</v>
      </c>
      <c r="C803" s="297">
        <f>SUM(C13+C38+C46+C55+C65+C81+C99+C107+C115+C123+C140+C148+C157+C165+C173+C191+C199+C207+C215+C224+C232+C241+C249+C257+C266+C275+C283+C291+C299+C307+C316+C334+C342+C377+C385+C393+C442+C451+C459+C475+C483+C491+C500+C508+C516+C524+C532+C540+C556+C564+C572+C581+C589+C597+C605+C631+C639+C647+C656+C664+C681+C689+C697+C705+C713+C721+C729+C737+C745+C753+C761+C770+C778+C786+C794+C548+C613+C621+C409+C401+C425+C181+C359+C433+C90+C673+C73+C467+C325+C21)</f>
        <v>3435419</v>
      </c>
      <c r="D803" s="297">
        <f>SUM(D13+D38+D46+D55+D65+D81+D99+D107+D115+D123+D140+D148+D157+D165+D173+D191+D199+D207+D215+D224+D232+D241+D249+D257+D266+D275+D283+D291+D299+D307+D316+D334+D342+D377+D385+D393+D442+D451+D459+D475+D483+D491+D500+D508+D516+D524+D532+D540+D556+D564+D572+D581+D589+D597+D605+D631+D639+D647+D656+D664+D681+D689+D697+D705+D713+D721+D729+D737+D745+D753+D761+D770+D778+D786+D794+D548+D613+D621+D409+D401+D425+D181+D359+D433+D90+D673+D73+D467+D325+D21+D131+D29)</f>
        <v>3767282</v>
      </c>
      <c r="E803" s="297">
        <f>SUM(E13+E38+E46+E55+E65+E81+E99+E107+E115+E123+E140+E148+E157+E165+E173+E191+E199+E207+E215+E224+E232+E241+E249+E257+E266+E275+E283+E291+E299+E307+E316+E334+E342+E377+E385+E393+E442+E451+E459+E475+E483+E491+E500+E508+E516+E524+E532+E540+E556+E564+E572+E581+E589+E597+E605+E631+E639+E647+E656+E664+E681+E689+E697+E705+E713+E721+E729+E737+E745+E753+E761+E770+E778+E786+E794+E548+E613+E621+E409+E401+E425+E181+E359+E433+E90+E673+E73+E467+E325+E21+E131+E29)</f>
        <v>3197052</v>
      </c>
      <c r="F803" s="743">
        <f t="shared" si="2"/>
        <v>0.848636231638619</v>
      </c>
      <c r="G803" s="493"/>
    </row>
    <row r="804" spans="1:7" ht="12" customHeight="1">
      <c r="A804" s="291"/>
      <c r="B804" s="182" t="s">
        <v>124</v>
      </c>
      <c r="C804" s="297">
        <f>SUM(C14+C39+C47+C56+C66+C82+C100+C108+C116+C124+C141+C149+C158+C166+C174+C192+C200+C208+C216+C225+C233+C242+C250+C258+C267+C276+C284+C292+C300+C308+C317+C335+C343+C378+C386+C394+C443+C452+C460+C476+C484+C492+C501+C509+C517+C525+C533+C541+C557+C565+C573+C582+C590+C598+C606+C632+C640+C648+C657+C665+C682+C690+C698+C706+C714+C722+C730+C738+C746+C754+C762+C771+C779+C787+C795+C351+C360+C369+C410+C402+C418+C426+C434)</f>
        <v>212460</v>
      </c>
      <c r="D804" s="297">
        <f>SUM(D14+D39+D47+D56+D66+D82+D100+D108+D116+D124+D141+D149+D158+D166+D174+D192+D200+D208+D216+D225+D233+D242+D250+D258+D267+D276+D284+D292+D300+D308+D317+D335+D343+D378+D386+D394+D443+D452+D460+D476+D484+D492+D501+D509+D517+D525+D533+D541+D557+D565+D573+D582+D590+D598+D606+D632+D640+D648+D657+D665+D682+D690+D698+D706+D714+D722+D730+D738+D746+D754+D762+D771+D779+D787+D795+D351+D360+D369+D410+D402+D418+D426+D434)</f>
        <v>231207</v>
      </c>
      <c r="E804" s="297">
        <f>SUM(E14+E39+E47+E56+E66+E82+E100+E108+E116+E124+E141+E149+E158+E166+E174+E192+E200+E208+E216+E225+E233+E242+E250+E258+E267+E276+E284+E292+E300+E308+E317+E335+E343+E378+E386+E394+E443+E452+E460+E476+E484+E492+E501+E509+E517+E525+E533+E541+E557+E565+E573+E582+E590+E598+E606+E632+E640+E648+E657+E665+E682+E690+E698+E706+E714+E722+E730+E738+E746+E754+E762+E771+E779+E787+E795+E351+E360+E369+E410+E402+E418+E426+E434)</f>
        <v>174124</v>
      </c>
      <c r="F804" s="743">
        <f t="shared" si="2"/>
        <v>0.7531086861556959</v>
      </c>
      <c r="G804" s="493"/>
    </row>
    <row r="805" spans="1:7" ht="12" customHeight="1" thickBot="1">
      <c r="A805" s="291"/>
      <c r="B805" s="503" t="s">
        <v>306</v>
      </c>
      <c r="C805" s="767">
        <f>SUM(C15+C40+C48+C57+C67+C83+C101+C109+C117+C125+C142+C150+C159+C167+C175+C193+C201+C209+C217+C226+C234+C243+C251+C259+C268+C277+C285+C293+C318+C336+C344+C370+C379+C387+C395+C444+C453+C461+C477+C485+C493+C502+C510+C518+C526+C534+C542+C558+C566+C574+C583+C591+C599+C607+C633+C641+C649+C658+C666+C683+C691+C699+C707+C715+C723+C731+C739+C747+C755+C763+C772+C780+C788+C796+C183+C615+C623+C327)</f>
        <v>101774</v>
      </c>
      <c r="D805" s="767">
        <f>SUM(D15+D40+D48+D57+D67+D83+D101+D109+D117+D125+D142+D150+D159+D167+D175+D193+D201+D209+D217+D226+D234+D243+D251+D259+D268+D277+D285+D293+D318+D336+D344+D370+D379+D387+D395+D444+D453+D461+D477+D485+D493+D502+D510+D518+D526+D534+D542+D558+D566+D574+D583+D591+D599+D607+D633+D641+D649+D658+D666+D683+D691+D699+D707+D715+D723+D731+D739+D747+D755+D763+D772+D780+D788+D796+D183+D615+D623+D327+D675)</f>
        <v>125377</v>
      </c>
      <c r="E805" s="767">
        <f>SUM(E15+E40+E48+E57+E67+E83+E101+E109+E117+E125+E142+E150+E159+E167+E175+E193+E201+E209+E217+E226+E234+E243+E251+E259+E268+E277+E285+E293+E318+E336+E344+E370+E379+E387+E395+E444+E453+E461+E477+E485+E493+E502+E510+E518+E526+E534+E542+E558+E566+E574+E583+E591+E599+E607+E633+E641+E649+E658+E666+E683+E691+E699+E707+E715+E723+E731+E739+E747+E755+E763+E772+E780+E788+E796+E183+E615+E623+E327+E675)</f>
        <v>97182</v>
      </c>
      <c r="F805" s="1041">
        <f t="shared" si="2"/>
        <v>0.7751182433779721</v>
      </c>
      <c r="G805" s="451"/>
    </row>
    <row r="806" spans="1:7" ht="12" customHeight="1" thickBot="1">
      <c r="A806" s="291"/>
      <c r="B806" s="504" t="s">
        <v>64</v>
      </c>
      <c r="C806" s="774">
        <f>SUM(C801:C805)</f>
        <v>3994497</v>
      </c>
      <c r="D806" s="774">
        <f>SUM(D801:D805)</f>
        <v>4372491</v>
      </c>
      <c r="E806" s="774">
        <f>SUM(E801:E805)</f>
        <v>3678952</v>
      </c>
      <c r="F806" s="1039">
        <f t="shared" si="2"/>
        <v>0.841385837043461</v>
      </c>
      <c r="G806" s="467"/>
    </row>
    <row r="807" spans="1:7" ht="12" customHeight="1">
      <c r="A807" s="291"/>
      <c r="B807" s="505" t="s">
        <v>75</v>
      </c>
      <c r="C807" s="297"/>
      <c r="D807" s="297"/>
      <c r="E807" s="297"/>
      <c r="F807" s="421"/>
      <c r="G807" s="448"/>
    </row>
    <row r="808" spans="1:7" ht="12" customHeight="1">
      <c r="A808" s="291"/>
      <c r="B808" s="298" t="s">
        <v>259</v>
      </c>
      <c r="C808" s="297">
        <f>SUM(C218+C301+C797+C41+C202+C634+C310+C684+C93+C184+C584+C151+C600)</f>
        <v>30009</v>
      </c>
      <c r="D808" s="297">
        <f>SUM(D218+D301+D797+D41+D202+D634+D310+D684+D93+D184+D584+D151+D600+D84+D260+D650+D319)</f>
        <v>105623</v>
      </c>
      <c r="E808" s="297">
        <f>SUM(E218+E301+E797+E41+E202+E634+E310+E684+E93+E184+E584+E151+E600+E84+E260+E650+E319)</f>
        <v>44935</v>
      </c>
      <c r="F808" s="1040">
        <f t="shared" si="2"/>
        <v>0.42542817378790604</v>
      </c>
      <c r="G808" s="448"/>
    </row>
    <row r="809" spans="1:7" ht="12" customHeight="1">
      <c r="A809" s="291"/>
      <c r="B809" s="298" t="s">
        <v>260</v>
      </c>
      <c r="C809" s="297">
        <f>SUM(C84)</f>
        <v>0</v>
      </c>
      <c r="D809" s="297">
        <f>SUM(D85)</f>
        <v>447</v>
      </c>
      <c r="E809" s="297">
        <f>SUM(E85)</f>
        <v>447</v>
      </c>
      <c r="F809" s="743">
        <f t="shared" si="2"/>
        <v>1</v>
      </c>
      <c r="G809" s="422"/>
    </row>
    <row r="810" spans="1:7" ht="12" customHeight="1" thickBot="1">
      <c r="A810" s="291"/>
      <c r="B810" s="503" t="s">
        <v>340</v>
      </c>
      <c r="C810" s="767">
        <f>SUM(C68+C210+C219+C260+C160+C337+C616+C624+C236+C269+C692+C152+C320+C651+C185)</f>
        <v>1215826</v>
      </c>
      <c r="D810" s="767">
        <f>SUM(D68+D210+D219+D160+D337+D616+D624+D236+D269+D692+D152+D320+D651+D185+D261)</f>
        <v>1233934</v>
      </c>
      <c r="E810" s="767">
        <f>SUM(E68+E210+E219+E160+E337+E616+E624+E236+E269+E692+E152+E320+E651+E185+E261)</f>
        <v>798959</v>
      </c>
      <c r="F810" s="1041">
        <f t="shared" si="2"/>
        <v>0.6474892498302178</v>
      </c>
      <c r="G810" s="467"/>
    </row>
    <row r="811" spans="1:7" ht="12" customHeight="1" thickBot="1">
      <c r="A811" s="291"/>
      <c r="B811" s="504" t="s">
        <v>70</v>
      </c>
      <c r="C811" s="774">
        <f>SUM(C808:C810)</f>
        <v>1245835</v>
      </c>
      <c r="D811" s="774">
        <f>SUM(D808:D810)</f>
        <v>1340004</v>
      </c>
      <c r="E811" s="774">
        <f>SUM(E808:E810)</f>
        <v>844341</v>
      </c>
      <c r="F811" s="1039">
        <f t="shared" si="2"/>
        <v>0.6301033429750956</v>
      </c>
      <c r="G811" s="467"/>
    </row>
    <row r="812" spans="1:7" ht="10.5" customHeight="1" thickBot="1">
      <c r="A812" s="360"/>
      <c r="B812" s="375" t="s">
        <v>267</v>
      </c>
      <c r="C812" s="775">
        <f>SUM(C811+C806)</f>
        <v>5240332</v>
      </c>
      <c r="D812" s="775">
        <f>SUM(D811+D806)</f>
        <v>5712495</v>
      </c>
      <c r="E812" s="775">
        <f>SUM(E811+E806)</f>
        <v>4523293</v>
      </c>
      <c r="F812" s="1039">
        <f t="shared" si="2"/>
        <v>0.7918244129754162</v>
      </c>
      <c r="G812" s="453"/>
    </row>
  </sheetData>
  <sheetProtection/>
  <mergeCells count="6">
    <mergeCell ref="A1:G1"/>
    <mergeCell ref="A2:G2"/>
    <mergeCell ref="F5:F7"/>
    <mergeCell ref="C5:C7"/>
    <mergeCell ref="D5:D7"/>
    <mergeCell ref="E5:E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79" r:id="rId1"/>
  <headerFooter alignWithMargins="0">
    <oddFooter>&amp;C&amp;P. oldal</oddFooter>
  </headerFooter>
  <rowBreaks count="17" manualBreakCount="17">
    <brk id="50" max="255" man="1"/>
    <brk id="94" max="255" man="1"/>
    <brk id="144" max="255" man="1"/>
    <brk id="187" max="255" man="1"/>
    <brk id="237" max="255" man="1"/>
    <brk id="287" max="255" man="1"/>
    <brk id="338" max="255" man="1"/>
    <brk id="381" max="255" man="1"/>
    <brk id="429" max="255" man="1"/>
    <brk id="479" max="255" man="1"/>
    <brk id="528" max="255" man="1"/>
    <brk id="577" max="255" man="1"/>
    <brk id="625" max="255" man="1"/>
    <brk id="668" max="255" man="1"/>
    <brk id="717" max="255" man="1"/>
    <brk id="757" max="255" man="1"/>
    <brk id="79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7"/>
  <sheetViews>
    <sheetView showZeros="0" zoomScale="95" zoomScaleNormal="95" zoomScalePageLayoutView="0" workbookViewId="0" topLeftCell="A22">
      <selection activeCell="F65" sqref="F65"/>
    </sheetView>
  </sheetViews>
  <sheetFormatPr defaultColWidth="9.00390625" defaultRowHeight="12.75" customHeight="1"/>
  <cols>
    <col min="1" max="1" width="6.875" style="9" customWidth="1"/>
    <col min="2" max="2" width="51.00390625" style="9" customWidth="1"/>
    <col min="3" max="5" width="13.125" style="10" customWidth="1"/>
    <col min="6" max="6" width="8.625" style="10" customWidth="1"/>
    <col min="7" max="7" width="50.875" style="9" customWidth="1"/>
    <col min="8" max="16384" width="9.125" style="9" customWidth="1"/>
  </cols>
  <sheetData>
    <row r="1" spans="1:7" ht="12.75" customHeight="1">
      <c r="A1" s="1568" t="s">
        <v>311</v>
      </c>
      <c r="B1" s="1567"/>
      <c r="C1" s="1567"/>
      <c r="D1" s="1567"/>
      <c r="E1" s="1567"/>
      <c r="F1" s="1567"/>
      <c r="G1" s="1567"/>
    </row>
    <row r="2" spans="1:7" ht="12.75" customHeight="1">
      <c r="A2" s="1566" t="s">
        <v>876</v>
      </c>
      <c r="B2" s="1567"/>
      <c r="C2" s="1567"/>
      <c r="D2" s="1567"/>
      <c r="E2" s="1567"/>
      <c r="F2" s="1567"/>
      <c r="G2" s="1567"/>
    </row>
    <row r="3" spans="3:7" ht="12" customHeight="1">
      <c r="C3" s="67"/>
      <c r="D3" s="67"/>
      <c r="E3" s="67"/>
      <c r="F3" s="67"/>
      <c r="G3" s="78" t="s">
        <v>190</v>
      </c>
    </row>
    <row r="4" spans="1:7" ht="12.75" customHeight="1">
      <c r="A4" s="47"/>
      <c r="B4" s="48"/>
      <c r="C4" s="1511" t="s">
        <v>899</v>
      </c>
      <c r="D4" s="1511" t="s">
        <v>929</v>
      </c>
      <c r="E4" s="1509" t="s">
        <v>1363</v>
      </c>
      <c r="F4" s="1511" t="s">
        <v>1365</v>
      </c>
      <c r="G4" s="87" t="s">
        <v>150</v>
      </c>
    </row>
    <row r="5" spans="1:7" ht="12.75">
      <c r="A5" s="49" t="s">
        <v>291</v>
      </c>
      <c r="B5" s="86" t="s">
        <v>149</v>
      </c>
      <c r="C5" s="1531"/>
      <c r="D5" s="1531"/>
      <c r="E5" s="1533"/>
      <c r="F5" s="1564"/>
      <c r="G5" s="50" t="s">
        <v>151</v>
      </c>
    </row>
    <row r="6" spans="1:7" ht="13.5" thickBot="1">
      <c r="A6" s="51"/>
      <c r="B6" s="52"/>
      <c r="C6" s="1532"/>
      <c r="D6" s="1532"/>
      <c r="E6" s="1534"/>
      <c r="F6" s="1565"/>
      <c r="G6" s="53"/>
    </row>
    <row r="7" spans="1:7" ht="15" customHeight="1">
      <c r="A7" s="197" t="s">
        <v>171</v>
      </c>
      <c r="B7" s="198" t="s">
        <v>172</v>
      </c>
      <c r="C7" s="199" t="s">
        <v>173</v>
      </c>
      <c r="D7" s="199" t="s">
        <v>174</v>
      </c>
      <c r="E7" s="199" t="s">
        <v>175</v>
      </c>
      <c r="F7" s="199" t="s">
        <v>46</v>
      </c>
      <c r="G7" s="199" t="s">
        <v>384</v>
      </c>
    </row>
    <row r="8" spans="1:7" ht="12.75" customHeight="1">
      <c r="A8" s="102"/>
      <c r="B8" s="84" t="s">
        <v>274</v>
      </c>
      <c r="C8" s="598"/>
      <c r="D8" s="598"/>
      <c r="E8" s="598"/>
      <c r="F8" s="628"/>
      <c r="G8" s="629"/>
    </row>
    <row r="9" spans="1:7" ht="12.75" customHeight="1" thickBot="1">
      <c r="A9" s="41">
        <v>3911</v>
      </c>
      <c r="B9" s="34" t="s">
        <v>195</v>
      </c>
      <c r="C9" s="776">
        <v>15000</v>
      </c>
      <c r="D9" s="776">
        <v>15000</v>
      </c>
      <c r="E9" s="776">
        <v>13090</v>
      </c>
      <c r="F9" s="745">
        <f>SUM(E9/D9)</f>
        <v>0.8726666666666667</v>
      </c>
      <c r="G9" s="599"/>
    </row>
    <row r="10" spans="1:7" ht="12.75" customHeight="1" thickBot="1">
      <c r="A10" s="62">
        <v>3910</v>
      </c>
      <c r="B10" s="35" t="s">
        <v>185</v>
      </c>
      <c r="C10" s="720">
        <f>SUM(C9:C9)</f>
        <v>15000</v>
      </c>
      <c r="D10" s="720">
        <f>SUM(D9:D9)</f>
        <v>15000</v>
      </c>
      <c r="E10" s="720">
        <f>SUM(E9:E9)</f>
        <v>13090</v>
      </c>
      <c r="F10" s="1467">
        <f aca="true" t="shared" si="0" ref="F10:F65">SUM(E10/D10)</f>
        <v>0.8726666666666667</v>
      </c>
      <c r="G10" s="599"/>
    </row>
    <row r="11" spans="1:7" s="13" customFormat="1" ht="12.75" customHeight="1">
      <c r="A11" s="11"/>
      <c r="B11" s="37" t="s">
        <v>273</v>
      </c>
      <c r="C11" s="717"/>
      <c r="D11" s="717"/>
      <c r="E11" s="717"/>
      <c r="F11" s="630"/>
      <c r="G11" s="600"/>
    </row>
    <row r="12" spans="1:7" s="13" customFormat="1" ht="12.75" customHeight="1">
      <c r="A12" s="41">
        <v>3921</v>
      </c>
      <c r="B12" s="34" t="s">
        <v>518</v>
      </c>
      <c r="C12" s="718">
        <v>6000</v>
      </c>
      <c r="D12" s="718">
        <v>6000</v>
      </c>
      <c r="E12" s="718">
        <v>5599</v>
      </c>
      <c r="F12" s="630">
        <f t="shared" si="0"/>
        <v>0.9331666666666667</v>
      </c>
      <c r="G12" s="601" t="s">
        <v>399</v>
      </c>
    </row>
    <row r="13" spans="1:7" s="13" customFormat="1" ht="12.75" customHeight="1">
      <c r="A13" s="41">
        <v>3922</v>
      </c>
      <c r="B13" s="34" t="s">
        <v>517</v>
      </c>
      <c r="C13" s="718">
        <v>5000</v>
      </c>
      <c r="D13" s="718">
        <v>5000</v>
      </c>
      <c r="E13" s="718">
        <v>5000</v>
      </c>
      <c r="F13" s="630">
        <f t="shared" si="0"/>
        <v>1</v>
      </c>
      <c r="G13" s="602" t="s">
        <v>482</v>
      </c>
    </row>
    <row r="14" spans="1:7" s="13" customFormat="1" ht="12.75" customHeight="1">
      <c r="A14" s="41">
        <v>3924</v>
      </c>
      <c r="B14" s="34" t="s">
        <v>442</v>
      </c>
      <c r="C14" s="718">
        <v>3000</v>
      </c>
      <c r="D14" s="718">
        <v>9000</v>
      </c>
      <c r="E14" s="718">
        <v>9000</v>
      </c>
      <c r="F14" s="630">
        <f t="shared" si="0"/>
        <v>1</v>
      </c>
      <c r="G14" s="602"/>
    </row>
    <row r="15" spans="1:7" s="13" customFormat="1" ht="12.75" customHeight="1">
      <c r="A15" s="41">
        <v>3925</v>
      </c>
      <c r="B15" s="34" t="s">
        <v>28</v>
      </c>
      <c r="C15" s="718">
        <v>464674</v>
      </c>
      <c r="D15" s="1078">
        <v>471274</v>
      </c>
      <c r="E15" s="1078">
        <v>471274</v>
      </c>
      <c r="F15" s="630">
        <f t="shared" si="0"/>
        <v>1</v>
      </c>
      <c r="G15" s="603"/>
    </row>
    <row r="16" spans="1:7" s="13" customFormat="1" ht="12.75" customHeight="1">
      <c r="A16" s="41">
        <v>3926</v>
      </c>
      <c r="B16" s="34" t="s">
        <v>896</v>
      </c>
      <c r="C16" s="718">
        <v>159695</v>
      </c>
      <c r="D16" s="718">
        <v>159695</v>
      </c>
      <c r="E16" s="718"/>
      <c r="F16" s="630">
        <f t="shared" si="0"/>
        <v>0</v>
      </c>
      <c r="G16" s="603"/>
    </row>
    <row r="17" spans="1:7" s="13" customFormat="1" ht="12.75" customHeight="1">
      <c r="A17" s="41">
        <v>3928</v>
      </c>
      <c r="B17" s="34" t="s">
        <v>159</v>
      </c>
      <c r="C17" s="718">
        <f>SUM(C22+C18)</f>
        <v>192000</v>
      </c>
      <c r="D17" s="718">
        <f>SUM(D22+D18)</f>
        <v>396950</v>
      </c>
      <c r="E17" s="718">
        <f>SUM(E22+E18)</f>
        <v>163753</v>
      </c>
      <c r="F17" s="630">
        <f t="shared" si="0"/>
        <v>0.41252802619977325</v>
      </c>
      <c r="G17" s="1001" t="s">
        <v>886</v>
      </c>
    </row>
    <row r="18" spans="1:7" s="13" customFormat="1" ht="12.75" customHeight="1">
      <c r="A18" s="41"/>
      <c r="B18" s="191" t="s">
        <v>84</v>
      </c>
      <c r="C18" s="651">
        <f>SUM(C19:C21)</f>
        <v>12000</v>
      </c>
      <c r="D18" s="651">
        <f>SUM(D19:D21)</f>
        <v>16041</v>
      </c>
      <c r="E18" s="651">
        <f>SUM(E19:E21)</f>
        <v>1331</v>
      </c>
      <c r="F18" s="630">
        <f t="shared" si="0"/>
        <v>0.08297487687800012</v>
      </c>
      <c r="G18" s="417"/>
    </row>
    <row r="19" spans="1:7" s="13" customFormat="1" ht="12.75" customHeight="1">
      <c r="A19" s="41"/>
      <c r="B19" s="191" t="s">
        <v>509</v>
      </c>
      <c r="C19" s="651">
        <v>2000</v>
      </c>
      <c r="D19" s="651">
        <v>2041</v>
      </c>
      <c r="E19" s="651">
        <v>505</v>
      </c>
      <c r="F19" s="630">
        <f t="shared" si="0"/>
        <v>0.24742773150416464</v>
      </c>
      <c r="G19" s="1002"/>
    </row>
    <row r="20" spans="1:7" s="13" customFormat="1" ht="12.75" customHeight="1">
      <c r="A20" s="41"/>
      <c r="B20" s="191" t="s">
        <v>510</v>
      </c>
      <c r="C20" s="651"/>
      <c r="D20" s="651"/>
      <c r="E20" s="651"/>
      <c r="F20" s="630"/>
      <c r="G20" s="603"/>
    </row>
    <row r="21" spans="1:7" s="13" customFormat="1" ht="12.75" customHeight="1">
      <c r="A21" s="41"/>
      <c r="B21" s="191" t="s">
        <v>511</v>
      </c>
      <c r="C21" s="651">
        <v>10000</v>
      </c>
      <c r="D21" s="651">
        <v>14000</v>
      </c>
      <c r="E21" s="651">
        <v>826</v>
      </c>
      <c r="F21" s="630">
        <f t="shared" si="0"/>
        <v>0.059</v>
      </c>
      <c r="G21" s="603"/>
    </row>
    <row r="22" spans="1:7" s="13" customFormat="1" ht="12.75" customHeight="1">
      <c r="A22" s="41"/>
      <c r="B22" s="191" t="s">
        <v>412</v>
      </c>
      <c r="C22" s="651">
        <v>180000</v>
      </c>
      <c r="D22" s="651">
        <v>380909</v>
      </c>
      <c r="E22" s="651">
        <v>162422</v>
      </c>
      <c r="F22" s="630">
        <f t="shared" si="0"/>
        <v>0.4264063070182117</v>
      </c>
      <c r="G22" s="603"/>
    </row>
    <row r="23" spans="1:7" s="13" customFormat="1" ht="12.75" customHeight="1" thickBot="1">
      <c r="A23" s="41">
        <v>3929</v>
      </c>
      <c r="B23" s="55" t="s">
        <v>300</v>
      </c>
      <c r="C23" s="719">
        <v>10000</v>
      </c>
      <c r="D23" s="719">
        <v>20000</v>
      </c>
      <c r="E23" s="719">
        <v>10000</v>
      </c>
      <c r="F23" s="745">
        <f t="shared" si="0"/>
        <v>0.5</v>
      </c>
      <c r="G23" s="496" t="s">
        <v>886</v>
      </c>
    </row>
    <row r="24" spans="1:7" s="13" customFormat="1" ht="12.75" customHeight="1" thickBot="1">
      <c r="A24" s="62">
        <v>3920</v>
      </c>
      <c r="B24" s="35" t="s">
        <v>185</v>
      </c>
      <c r="C24" s="720">
        <f>SUM(C12:C17)+C23</f>
        <v>840369</v>
      </c>
      <c r="D24" s="720">
        <f>SUM(D12:D17)+D23</f>
        <v>1067919</v>
      </c>
      <c r="E24" s="720">
        <f>SUM(E12:E17)+E23</f>
        <v>664626</v>
      </c>
      <c r="F24" s="831">
        <f t="shared" si="0"/>
        <v>0.6223561899357536</v>
      </c>
      <c r="G24" s="604"/>
    </row>
    <row r="25" spans="1:7" s="13" customFormat="1" ht="12.75" customHeight="1">
      <c r="A25" s="11"/>
      <c r="B25" s="37" t="s">
        <v>130</v>
      </c>
      <c r="C25" s="717"/>
      <c r="D25" s="717"/>
      <c r="E25" s="717"/>
      <c r="F25" s="630"/>
      <c r="G25" s="605"/>
    </row>
    <row r="26" spans="1:7" s="13" customFormat="1" ht="12.75" customHeight="1">
      <c r="A26" s="65">
        <v>3931</v>
      </c>
      <c r="B26" s="85" t="s">
        <v>163</v>
      </c>
      <c r="C26" s="587">
        <v>5000</v>
      </c>
      <c r="D26" s="587">
        <v>5000</v>
      </c>
      <c r="E26" s="587">
        <v>2325</v>
      </c>
      <c r="F26" s="630">
        <f t="shared" si="0"/>
        <v>0.465</v>
      </c>
      <c r="G26" s="741"/>
    </row>
    <row r="27" spans="1:7" s="13" customFormat="1" ht="12.75" customHeight="1">
      <c r="A27" s="65">
        <v>3932</v>
      </c>
      <c r="B27" s="85" t="s">
        <v>196</v>
      </c>
      <c r="C27" s="587">
        <v>12500</v>
      </c>
      <c r="D27" s="587">
        <v>12500</v>
      </c>
      <c r="E27" s="587">
        <v>6000</v>
      </c>
      <c r="F27" s="630">
        <f t="shared" si="0"/>
        <v>0.48</v>
      </c>
      <c r="G27" s="606"/>
    </row>
    <row r="28" spans="1:7" s="13" customFormat="1" ht="12.75" customHeight="1" thickBot="1">
      <c r="A28" s="65">
        <v>3934</v>
      </c>
      <c r="B28" s="85" t="s">
        <v>446</v>
      </c>
      <c r="C28" s="719">
        <v>5000</v>
      </c>
      <c r="D28" s="719">
        <v>5000</v>
      </c>
      <c r="E28" s="719">
        <v>5000</v>
      </c>
      <c r="F28" s="745">
        <f t="shared" si="0"/>
        <v>1</v>
      </c>
      <c r="G28" s="606"/>
    </row>
    <row r="29" spans="1:7" s="13" customFormat="1" ht="12.75" customHeight="1" thickBot="1">
      <c r="A29" s="62">
        <v>3930</v>
      </c>
      <c r="B29" s="35" t="s">
        <v>185</v>
      </c>
      <c r="C29" s="720">
        <f>SUM(C26:C28)</f>
        <v>22500</v>
      </c>
      <c r="D29" s="720">
        <f>SUM(D26:D28)</f>
        <v>22500</v>
      </c>
      <c r="E29" s="720">
        <f>SUM(E26:E28)</f>
        <v>13325</v>
      </c>
      <c r="F29" s="831">
        <f t="shared" si="0"/>
        <v>0.5922222222222222</v>
      </c>
      <c r="G29" s="607"/>
    </row>
    <row r="30" spans="1:7" ht="12.75" customHeight="1">
      <c r="A30" s="11"/>
      <c r="B30" s="37" t="s">
        <v>59</v>
      </c>
      <c r="C30" s="721"/>
      <c r="D30" s="721"/>
      <c r="E30" s="721"/>
      <c r="F30" s="630"/>
      <c r="G30" s="608"/>
    </row>
    <row r="31" spans="1:7" ht="12.75" customHeight="1">
      <c r="A31" s="41">
        <v>3941</v>
      </c>
      <c r="B31" s="34" t="s">
        <v>503</v>
      </c>
      <c r="C31" s="718">
        <v>305160</v>
      </c>
      <c r="D31" s="718">
        <v>305160</v>
      </c>
      <c r="E31" s="718">
        <v>305160</v>
      </c>
      <c r="F31" s="630">
        <f t="shared" si="0"/>
        <v>1</v>
      </c>
      <c r="G31" s="741"/>
    </row>
    <row r="32" spans="1:7" ht="12.75" customHeight="1">
      <c r="A32" s="41">
        <v>3942</v>
      </c>
      <c r="B32" s="34" t="s">
        <v>451</v>
      </c>
      <c r="C32" s="718">
        <v>8000</v>
      </c>
      <c r="D32" s="718">
        <v>9000</v>
      </c>
      <c r="E32" s="718">
        <v>9000</v>
      </c>
      <c r="F32" s="630">
        <f t="shared" si="0"/>
        <v>1</v>
      </c>
      <c r="G32" s="602" t="s">
        <v>24</v>
      </c>
    </row>
    <row r="33" spans="1:7" ht="12.75" customHeight="1">
      <c r="A33" s="41">
        <v>3943</v>
      </c>
      <c r="B33" s="34" t="s">
        <v>6</v>
      </c>
      <c r="C33" s="718">
        <v>2000</v>
      </c>
      <c r="D33" s="718">
        <v>2000</v>
      </c>
      <c r="E33" s="718"/>
      <c r="F33" s="630">
        <f t="shared" si="0"/>
        <v>0</v>
      </c>
      <c r="G33" s="602" t="s">
        <v>24</v>
      </c>
    </row>
    <row r="34" spans="1:7" ht="12.75" customHeight="1">
      <c r="A34" s="41"/>
      <c r="B34" s="191" t="s">
        <v>413</v>
      </c>
      <c r="C34" s="651">
        <v>1300</v>
      </c>
      <c r="D34" s="651">
        <v>1300</v>
      </c>
      <c r="E34" s="651"/>
      <c r="F34" s="630">
        <f t="shared" si="0"/>
        <v>0</v>
      </c>
      <c r="G34" s="602"/>
    </row>
    <row r="35" spans="1:7" ht="12.75" customHeight="1">
      <c r="A35" s="41"/>
      <c r="B35" s="191" t="s">
        <v>414</v>
      </c>
      <c r="C35" s="651">
        <v>700</v>
      </c>
      <c r="D35" s="651">
        <v>700</v>
      </c>
      <c r="E35" s="651"/>
      <c r="F35" s="630">
        <f t="shared" si="0"/>
        <v>0</v>
      </c>
      <c r="G35" s="602"/>
    </row>
    <row r="36" spans="1:7" ht="12.75" customHeight="1">
      <c r="A36" s="41"/>
      <c r="B36" s="742" t="s">
        <v>412</v>
      </c>
      <c r="C36" s="651"/>
      <c r="D36" s="651"/>
      <c r="E36" s="651"/>
      <c r="F36" s="630"/>
      <c r="G36" s="602"/>
    </row>
    <row r="37" spans="1:7" ht="12.75" customHeight="1" thickBot="1">
      <c r="A37" s="41">
        <v>3944</v>
      </c>
      <c r="B37" s="85" t="s">
        <v>448</v>
      </c>
      <c r="C37" s="719">
        <v>57365</v>
      </c>
      <c r="D37" s="719">
        <v>57365</v>
      </c>
      <c r="E37" s="719">
        <v>57365</v>
      </c>
      <c r="F37" s="745">
        <f t="shared" si="0"/>
        <v>1</v>
      </c>
      <c r="G37" s="602"/>
    </row>
    <row r="38" spans="1:7" s="13" customFormat="1" ht="12.75" customHeight="1" thickBot="1">
      <c r="A38" s="62">
        <v>3940</v>
      </c>
      <c r="B38" s="35" t="s">
        <v>183</v>
      </c>
      <c r="C38" s="720">
        <f>SUM(C31:C33)+C37</f>
        <v>372525</v>
      </c>
      <c r="D38" s="720">
        <f>SUM(D31:D33)+D37</f>
        <v>373525</v>
      </c>
      <c r="E38" s="720">
        <f>SUM(E31:E33)+E37</f>
        <v>371525</v>
      </c>
      <c r="F38" s="831">
        <f t="shared" si="0"/>
        <v>0.9946456060504651</v>
      </c>
      <c r="G38" s="609"/>
    </row>
    <row r="39" spans="1:7" s="13" customFormat="1" ht="12.75" customHeight="1">
      <c r="A39" s="202"/>
      <c r="B39" s="203" t="s">
        <v>58</v>
      </c>
      <c r="C39" s="722"/>
      <c r="D39" s="722"/>
      <c r="E39" s="722"/>
      <c r="F39" s="630"/>
      <c r="G39" s="610"/>
    </row>
    <row r="40" spans="1:7" s="13" customFormat="1" ht="12.75" customHeight="1">
      <c r="A40" s="64">
        <v>3961</v>
      </c>
      <c r="B40" s="82" t="s">
        <v>416</v>
      </c>
      <c r="C40" s="723">
        <v>215900</v>
      </c>
      <c r="D40" s="723">
        <v>215900</v>
      </c>
      <c r="E40" s="723">
        <v>215900</v>
      </c>
      <c r="F40" s="630">
        <f t="shared" si="0"/>
        <v>1</v>
      </c>
      <c r="G40" s="741"/>
    </row>
    <row r="41" spans="1:7" s="13" customFormat="1" ht="12.75" customHeight="1">
      <c r="A41" s="64">
        <v>3962</v>
      </c>
      <c r="B41" s="289" t="s">
        <v>373</v>
      </c>
      <c r="C41" s="723">
        <v>50000</v>
      </c>
      <c r="D41" s="723">
        <v>50000</v>
      </c>
      <c r="E41" s="723">
        <v>50000</v>
      </c>
      <c r="F41" s="630">
        <f t="shared" si="0"/>
        <v>1</v>
      </c>
      <c r="G41" s="741"/>
    </row>
    <row r="42" spans="1:7" s="13" customFormat="1" ht="12.75" customHeight="1">
      <c r="A42" s="64">
        <v>3963</v>
      </c>
      <c r="B42" s="289" t="s">
        <v>897</v>
      </c>
      <c r="C42" s="723">
        <v>41900</v>
      </c>
      <c r="D42" s="723">
        <v>41900</v>
      </c>
      <c r="E42" s="723">
        <v>41900</v>
      </c>
      <c r="F42" s="630">
        <f t="shared" si="0"/>
        <v>1</v>
      </c>
      <c r="G42" s="741"/>
    </row>
    <row r="43" spans="1:7" s="13" customFormat="1" ht="12.75" customHeight="1" thickBot="1">
      <c r="A43" s="64">
        <v>3972</v>
      </c>
      <c r="B43" s="207" t="s">
        <v>452</v>
      </c>
      <c r="C43" s="723">
        <v>20000</v>
      </c>
      <c r="D43" s="723">
        <v>16750</v>
      </c>
      <c r="E43" s="1409">
        <v>16450</v>
      </c>
      <c r="F43" s="745">
        <f t="shared" si="0"/>
        <v>0.982089552238806</v>
      </c>
      <c r="G43" s="601" t="s">
        <v>399</v>
      </c>
    </row>
    <row r="44" spans="1:7" s="13" customFormat="1" ht="12.75" customHeight="1" thickBot="1">
      <c r="A44" s="204">
        <v>3970</v>
      </c>
      <c r="B44" s="205" t="s">
        <v>158</v>
      </c>
      <c r="C44" s="724">
        <f>SUM(C40:C43)</f>
        <v>327800</v>
      </c>
      <c r="D44" s="724">
        <f>SUM(D40:D43)</f>
        <v>324550</v>
      </c>
      <c r="E44" s="724">
        <f>SUM(E40:E43)</f>
        <v>324250</v>
      </c>
      <c r="F44" s="831">
        <f t="shared" si="0"/>
        <v>0.9990756431982746</v>
      </c>
      <c r="G44" s="609"/>
    </row>
    <row r="45" spans="1:7" s="13" customFormat="1" ht="12.75" customHeight="1">
      <c r="A45" s="206"/>
      <c r="B45" s="208" t="s">
        <v>272</v>
      </c>
      <c r="C45" s="722"/>
      <c r="D45" s="722"/>
      <c r="E45" s="722"/>
      <c r="F45" s="630"/>
      <c r="G45" s="600"/>
    </row>
    <row r="46" spans="1:7" s="13" customFormat="1" ht="12.75" customHeight="1">
      <c r="A46" s="64">
        <v>3988</v>
      </c>
      <c r="B46" s="82" t="s">
        <v>16</v>
      </c>
      <c r="C46" s="723">
        <v>800</v>
      </c>
      <c r="D46" s="723">
        <v>800</v>
      </c>
      <c r="E46" s="723">
        <v>800</v>
      </c>
      <c r="F46" s="630">
        <f t="shared" si="0"/>
        <v>1</v>
      </c>
      <c r="G46" s="611"/>
    </row>
    <row r="47" spans="1:7" s="13" customFormat="1" ht="12.75" customHeight="1">
      <c r="A47" s="64">
        <v>3989</v>
      </c>
      <c r="B47" s="82" t="s">
        <v>375</v>
      </c>
      <c r="C47" s="723">
        <v>6000</v>
      </c>
      <c r="D47" s="723">
        <v>6000</v>
      </c>
      <c r="E47" s="723">
        <v>6000</v>
      </c>
      <c r="F47" s="630">
        <f t="shared" si="0"/>
        <v>1</v>
      </c>
      <c r="G47" s="601" t="s">
        <v>399</v>
      </c>
    </row>
    <row r="48" spans="1:7" s="13" customFormat="1" ht="12.75" customHeight="1">
      <c r="A48" s="65">
        <v>3990</v>
      </c>
      <c r="B48" s="85" t="s">
        <v>323</v>
      </c>
      <c r="C48" s="587">
        <v>1000</v>
      </c>
      <c r="D48" s="587">
        <v>1000</v>
      </c>
      <c r="E48" s="587">
        <v>1000</v>
      </c>
      <c r="F48" s="630">
        <f t="shared" si="0"/>
        <v>1</v>
      </c>
      <c r="G48" s="611"/>
    </row>
    <row r="49" spans="1:7" s="13" customFormat="1" ht="12.75" customHeight="1">
      <c r="A49" s="65">
        <v>3991</v>
      </c>
      <c r="B49" s="85" t="s">
        <v>369</v>
      </c>
      <c r="C49" s="587">
        <v>4820</v>
      </c>
      <c r="D49" s="587">
        <v>4820</v>
      </c>
      <c r="E49" s="587">
        <v>4820</v>
      </c>
      <c r="F49" s="630">
        <f t="shared" si="0"/>
        <v>1</v>
      </c>
      <c r="G49" s="611"/>
    </row>
    <row r="50" spans="1:7" s="13" customFormat="1" ht="12.75" customHeight="1">
      <c r="A50" s="65">
        <v>3992</v>
      </c>
      <c r="B50" s="85" t="s">
        <v>324</v>
      </c>
      <c r="C50" s="587">
        <v>1400</v>
      </c>
      <c r="D50" s="587">
        <v>1400</v>
      </c>
      <c r="E50" s="587">
        <v>1400</v>
      </c>
      <c r="F50" s="630">
        <f t="shared" si="0"/>
        <v>1</v>
      </c>
      <c r="G50" s="611"/>
    </row>
    <row r="51" spans="1:7" s="13" customFormat="1" ht="12.75" customHeight="1">
      <c r="A51" s="65">
        <v>3993</v>
      </c>
      <c r="B51" s="85" t="s">
        <v>325</v>
      </c>
      <c r="C51" s="587">
        <v>900</v>
      </c>
      <c r="D51" s="587">
        <v>900</v>
      </c>
      <c r="E51" s="587">
        <v>900</v>
      </c>
      <c r="F51" s="630">
        <f t="shared" si="0"/>
        <v>1</v>
      </c>
      <c r="G51" s="611"/>
    </row>
    <row r="52" spans="1:7" s="13" customFormat="1" ht="12.75" customHeight="1">
      <c r="A52" s="65">
        <v>3994</v>
      </c>
      <c r="B52" s="85" t="s">
        <v>107</v>
      </c>
      <c r="C52" s="587">
        <v>900</v>
      </c>
      <c r="D52" s="587">
        <v>900</v>
      </c>
      <c r="E52" s="587">
        <v>900</v>
      </c>
      <c r="F52" s="630">
        <f t="shared" si="0"/>
        <v>1</v>
      </c>
      <c r="G52" s="611"/>
    </row>
    <row r="53" spans="1:7" s="13" customFormat="1" ht="12.75" customHeight="1">
      <c r="A53" s="65">
        <v>3995</v>
      </c>
      <c r="B53" s="85" t="s">
        <v>108</v>
      </c>
      <c r="C53" s="587">
        <v>900</v>
      </c>
      <c r="D53" s="587">
        <v>900</v>
      </c>
      <c r="E53" s="587">
        <v>900</v>
      </c>
      <c r="F53" s="630">
        <f t="shared" si="0"/>
        <v>1</v>
      </c>
      <c r="G53" s="611"/>
    </row>
    <row r="54" spans="1:7" s="13" customFormat="1" ht="12.75" customHeight="1">
      <c r="A54" s="65">
        <v>3997</v>
      </c>
      <c r="B54" s="85" t="s">
        <v>109</v>
      </c>
      <c r="C54" s="587">
        <v>900</v>
      </c>
      <c r="D54" s="587">
        <v>900</v>
      </c>
      <c r="E54" s="587">
        <v>900</v>
      </c>
      <c r="F54" s="630">
        <f t="shared" si="0"/>
        <v>1</v>
      </c>
      <c r="G54" s="611"/>
    </row>
    <row r="55" spans="1:7" s="13" customFormat="1" ht="12.75" customHeight="1">
      <c r="A55" s="65">
        <v>3998</v>
      </c>
      <c r="B55" s="85" t="s">
        <v>110</v>
      </c>
      <c r="C55" s="587">
        <v>900</v>
      </c>
      <c r="D55" s="587">
        <v>900</v>
      </c>
      <c r="E55" s="587">
        <v>900</v>
      </c>
      <c r="F55" s="630">
        <f t="shared" si="0"/>
        <v>1</v>
      </c>
      <c r="G55" s="611"/>
    </row>
    <row r="56" spans="1:7" s="13" customFormat="1" ht="12.75" customHeight="1" thickBot="1">
      <c r="A56" s="99">
        <v>3999</v>
      </c>
      <c r="B56" s="85" t="s">
        <v>111</v>
      </c>
      <c r="C56" s="719">
        <v>1000</v>
      </c>
      <c r="D56" s="719">
        <v>1000</v>
      </c>
      <c r="E56" s="719">
        <v>1000</v>
      </c>
      <c r="F56" s="745">
        <f t="shared" si="0"/>
        <v>1</v>
      </c>
      <c r="G56" s="611"/>
    </row>
    <row r="57" spans="1:7" s="13" customFormat="1" ht="12.75" customHeight="1" thickBot="1">
      <c r="A57" s="62"/>
      <c r="B57" s="35" t="s">
        <v>158</v>
      </c>
      <c r="C57" s="720">
        <f>SUM(C46:C56)</f>
        <v>19520</v>
      </c>
      <c r="D57" s="720">
        <f>SUM(D46:D56)</f>
        <v>19520</v>
      </c>
      <c r="E57" s="720">
        <f>SUM(E46:E56)</f>
        <v>19520</v>
      </c>
      <c r="F57" s="831">
        <f t="shared" si="0"/>
        <v>1</v>
      </c>
      <c r="G57" s="609"/>
    </row>
    <row r="58" spans="1:7" s="13" customFormat="1" ht="12.75" customHeight="1" thickBot="1">
      <c r="A58" s="62">
        <v>3900</v>
      </c>
      <c r="B58" s="35" t="s">
        <v>152</v>
      </c>
      <c r="C58" s="720">
        <f>C38+C24+C10+C29+C44+C57</f>
        <v>1597714</v>
      </c>
      <c r="D58" s="720">
        <f>D38+D24+D10+D29+D44+D57</f>
        <v>1823014</v>
      </c>
      <c r="E58" s="720">
        <f>E38+E24+E10+E29+E44+E57</f>
        <v>1406336</v>
      </c>
      <c r="F58" s="831">
        <f t="shared" si="0"/>
        <v>0.7714345583742088</v>
      </c>
      <c r="G58" s="609"/>
    </row>
    <row r="59" spans="1:7" s="13" customFormat="1" ht="12.75" customHeight="1">
      <c r="A59" s="45"/>
      <c r="B59" s="82" t="s">
        <v>180</v>
      </c>
      <c r="C59" s="587">
        <f aca="true" t="shared" si="1" ref="C59:E60">SUM(C34)</f>
        <v>1300</v>
      </c>
      <c r="D59" s="587">
        <f t="shared" si="1"/>
        <v>1300</v>
      </c>
      <c r="E59" s="587">
        <f t="shared" si="1"/>
        <v>0</v>
      </c>
      <c r="F59" s="630">
        <f t="shared" si="0"/>
        <v>0</v>
      </c>
      <c r="G59" s="605"/>
    </row>
    <row r="60" spans="1:7" s="13" customFormat="1" ht="12.75" customHeight="1">
      <c r="A60" s="45"/>
      <c r="B60" s="24" t="s">
        <v>114</v>
      </c>
      <c r="C60" s="587">
        <f t="shared" si="1"/>
        <v>700</v>
      </c>
      <c r="D60" s="587">
        <f t="shared" si="1"/>
        <v>700</v>
      </c>
      <c r="E60" s="587">
        <f t="shared" si="1"/>
        <v>0</v>
      </c>
      <c r="F60" s="630">
        <f t="shared" si="0"/>
        <v>0</v>
      </c>
      <c r="G60" s="605"/>
    </row>
    <row r="61" spans="1:7" s="13" customFormat="1" ht="12.75" customHeight="1">
      <c r="A61" s="45"/>
      <c r="B61" s="82" t="s">
        <v>309</v>
      </c>
      <c r="C61" s="587">
        <f>SUM(C19)</f>
        <v>2000</v>
      </c>
      <c r="D61" s="587">
        <f>SUM(D19)</f>
        <v>2041</v>
      </c>
      <c r="E61" s="587">
        <f>SUM(E19)</f>
        <v>505</v>
      </c>
      <c r="F61" s="630">
        <f t="shared" si="0"/>
        <v>0.24742773150416464</v>
      </c>
      <c r="G61" s="605"/>
    </row>
    <row r="62" spans="1:7" s="13" customFormat="1" ht="12.75" customHeight="1">
      <c r="A62" s="44"/>
      <c r="B62" s="24" t="s">
        <v>306</v>
      </c>
      <c r="C62" s="718">
        <f>SUM(C10+C24+C29+C38+C44+C57)-C64-C59-C60-C61-C63</f>
        <v>1161654</v>
      </c>
      <c r="D62" s="718">
        <f>SUM(D10+D24+D29+D38+D44+D57)-D64-D59-D60-D61-D63</f>
        <v>1172004</v>
      </c>
      <c r="E62" s="718">
        <f>SUM(E10+E24+E29+E38+E44+E57)-E64-E59-E60-E61-E63</f>
        <v>1162128</v>
      </c>
      <c r="F62" s="630">
        <f t="shared" si="0"/>
        <v>0.9915734075992915</v>
      </c>
      <c r="G62" s="605"/>
    </row>
    <row r="63" spans="1:7" s="13" customFormat="1" ht="12.75" customHeight="1">
      <c r="A63" s="44"/>
      <c r="B63" s="24" t="s">
        <v>21</v>
      </c>
      <c r="C63" s="718">
        <f>SUM(C21)</f>
        <v>10000</v>
      </c>
      <c r="D63" s="718">
        <f>SUM(D21)</f>
        <v>14000</v>
      </c>
      <c r="E63" s="718">
        <f>SUM(E21)</f>
        <v>826</v>
      </c>
      <c r="F63" s="630">
        <f t="shared" si="0"/>
        <v>0.059</v>
      </c>
      <c r="G63" s="605"/>
    </row>
    <row r="64" spans="1:7" s="13" customFormat="1" ht="12.75" customHeight="1">
      <c r="A64" s="44"/>
      <c r="B64" s="89" t="s">
        <v>284</v>
      </c>
      <c r="C64" s="718">
        <f>SUM(C9+C23+C22+C36+C37+C16)</f>
        <v>422060</v>
      </c>
      <c r="D64" s="718">
        <f>SUM(D9+D23+D22+D36+D37+D16)</f>
        <v>632969</v>
      </c>
      <c r="E64" s="718">
        <f>SUM(E9+E23+E22+E36+E37+E16)</f>
        <v>242877</v>
      </c>
      <c r="F64" s="630">
        <f t="shared" si="0"/>
        <v>0.38371073464893224</v>
      </c>
      <c r="G64" s="612"/>
    </row>
    <row r="65" spans="1:7" s="13" customFormat="1" ht="12.75" customHeight="1">
      <c r="A65" s="218"/>
      <c r="B65" s="219" t="s">
        <v>898</v>
      </c>
      <c r="C65" s="725">
        <f>SUM(C59:C64)</f>
        <v>1597714</v>
      </c>
      <c r="D65" s="725">
        <f>SUM(D59:D64)</f>
        <v>1823014</v>
      </c>
      <c r="E65" s="725">
        <f>SUM(E59:E64)</f>
        <v>1406336</v>
      </c>
      <c r="F65" s="189">
        <f t="shared" si="0"/>
        <v>0.7714345583742088</v>
      </c>
      <c r="G65" s="612"/>
    </row>
    <row r="66" spans="1:7" ht="12.75" customHeight="1">
      <c r="A66" s="39"/>
      <c r="B66" s="40"/>
      <c r="C66" s="18"/>
      <c r="D66" s="18"/>
      <c r="E66" s="18"/>
      <c r="F66" s="18"/>
      <c r="G66" s="40"/>
    </row>
    <row r="67" ht="12.75" customHeight="1">
      <c r="A67" s="54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" bottom="0" header="0.5905511811023623" footer="0"/>
  <pageSetup firstPageNumber="43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showZeros="0" zoomScalePageLayoutView="0" workbookViewId="0" topLeftCell="A13">
      <selection activeCell="B21" sqref="B21"/>
    </sheetView>
  </sheetViews>
  <sheetFormatPr defaultColWidth="9.00390625" defaultRowHeight="12.75" customHeight="1"/>
  <cols>
    <col min="1" max="1" width="5.875" style="39" customWidth="1"/>
    <col min="2" max="2" width="66.125" style="40" customWidth="1"/>
    <col min="3" max="5" width="12.125" style="46" customWidth="1"/>
    <col min="6" max="6" width="9.125" style="46" customWidth="1"/>
    <col min="7" max="7" width="66.875" style="40" customWidth="1"/>
    <col min="8" max="16384" width="9.125" style="40" customWidth="1"/>
  </cols>
  <sheetData>
    <row r="1" spans="1:7" s="16" customFormat="1" ht="12.75" customHeight="1">
      <c r="A1" s="1571" t="s">
        <v>153</v>
      </c>
      <c r="B1" s="1567"/>
      <c r="C1" s="1567"/>
      <c r="D1" s="1567"/>
      <c r="E1" s="1567"/>
      <c r="F1" s="1567"/>
      <c r="G1" s="1567"/>
    </row>
    <row r="2" spans="1:7" s="16" customFormat="1" ht="12.75" customHeight="1">
      <c r="A2" s="1566" t="s">
        <v>875</v>
      </c>
      <c r="B2" s="1567"/>
      <c r="C2" s="1567"/>
      <c r="D2" s="1567"/>
      <c r="E2" s="1567"/>
      <c r="F2" s="1567"/>
      <c r="G2" s="1567"/>
    </row>
    <row r="3" spans="1:7" s="16" customFormat="1" ht="12.75" customHeight="1">
      <c r="A3" s="63"/>
      <c r="B3" s="63"/>
      <c r="C3" s="1569"/>
      <c r="D3" s="1569"/>
      <c r="E3" s="1569"/>
      <c r="F3" s="1569"/>
      <c r="G3" s="1570"/>
    </row>
    <row r="4" spans="1:7" ht="10.5" customHeight="1">
      <c r="A4" s="353"/>
      <c r="B4" s="350"/>
      <c r="C4" s="507"/>
      <c r="D4" s="507"/>
      <c r="E4" s="507"/>
      <c r="F4" s="507"/>
      <c r="G4" s="508" t="s">
        <v>190</v>
      </c>
    </row>
    <row r="5" spans="1:7" ht="12.75" customHeight="1">
      <c r="A5" s="497"/>
      <c r="B5" s="509"/>
      <c r="C5" s="1509" t="s">
        <v>899</v>
      </c>
      <c r="D5" s="1509" t="s">
        <v>929</v>
      </c>
      <c r="E5" s="1509" t="s">
        <v>1363</v>
      </c>
      <c r="F5" s="1509" t="s">
        <v>1368</v>
      </c>
      <c r="G5" s="510"/>
    </row>
    <row r="6" spans="1:7" ht="12" customHeight="1">
      <c r="A6" s="358" t="s">
        <v>291</v>
      </c>
      <c r="B6" s="511" t="s">
        <v>149</v>
      </c>
      <c r="C6" s="1545"/>
      <c r="D6" s="1545"/>
      <c r="E6" s="1533"/>
      <c r="F6" s="1572"/>
      <c r="G6" s="417" t="s">
        <v>150</v>
      </c>
    </row>
    <row r="7" spans="1:7" ht="12.75" customHeight="1" thickBot="1">
      <c r="A7" s="512"/>
      <c r="B7" s="513"/>
      <c r="C7" s="1552"/>
      <c r="D7" s="1552"/>
      <c r="E7" s="1534"/>
      <c r="F7" s="1573"/>
      <c r="G7" s="381" t="s">
        <v>151</v>
      </c>
    </row>
    <row r="8" spans="1:7" ht="12.75" customHeight="1">
      <c r="A8" s="514" t="s">
        <v>171</v>
      </c>
      <c r="B8" s="363" t="s">
        <v>172</v>
      </c>
      <c r="C8" s="515" t="s">
        <v>173</v>
      </c>
      <c r="D8" s="515" t="s">
        <v>174</v>
      </c>
      <c r="E8" s="515" t="s">
        <v>175</v>
      </c>
      <c r="F8" s="515" t="s">
        <v>46</v>
      </c>
      <c r="G8" s="418" t="s">
        <v>384</v>
      </c>
    </row>
    <row r="9" spans="1:7" ht="16.5" customHeight="1">
      <c r="A9" s="465"/>
      <c r="B9" s="516" t="s">
        <v>279</v>
      </c>
      <c r="C9" s="422"/>
      <c r="D9" s="422"/>
      <c r="E9" s="422"/>
      <c r="F9" s="422"/>
      <c r="G9" s="517"/>
    </row>
    <row r="10" spans="1:7" ht="12">
      <c r="A10" s="358"/>
      <c r="B10" s="518" t="s">
        <v>268</v>
      </c>
      <c r="C10" s="519"/>
      <c r="D10" s="519"/>
      <c r="E10" s="519"/>
      <c r="F10" s="519"/>
      <c r="G10" s="373"/>
    </row>
    <row r="11" spans="1:7" ht="12">
      <c r="A11" s="539">
        <v>4011</v>
      </c>
      <c r="B11" s="727" t="s">
        <v>916</v>
      </c>
      <c r="C11" s="519"/>
      <c r="D11" s="521">
        <v>100000</v>
      </c>
      <c r="E11" s="521"/>
      <c r="F11" s="294">
        <f>SUM(E11/D11)</f>
        <v>0</v>
      </c>
      <c r="G11" s="373"/>
    </row>
    <row r="12" spans="1:7" ht="12">
      <c r="A12" s="539">
        <v>4012</v>
      </c>
      <c r="B12" s="727" t="s">
        <v>920</v>
      </c>
      <c r="C12" s="519"/>
      <c r="D12" s="521">
        <f>SUM(D13:D14)</f>
        <v>300000</v>
      </c>
      <c r="E12" s="521"/>
      <c r="F12" s="294">
        <f aca="true" t="shared" si="0" ref="F12:F75">SUM(E12/D12)</f>
        <v>0</v>
      </c>
      <c r="G12" s="373"/>
    </row>
    <row r="13" spans="1:7" ht="12">
      <c r="A13" s="539"/>
      <c r="B13" s="1010" t="s">
        <v>257</v>
      </c>
      <c r="C13" s="519"/>
      <c r="D13" s="523">
        <v>1625</v>
      </c>
      <c r="E13" s="523"/>
      <c r="F13" s="294">
        <f t="shared" si="0"/>
        <v>0</v>
      </c>
      <c r="G13" s="373"/>
    </row>
    <row r="14" spans="1:7" ht="12">
      <c r="A14" s="539"/>
      <c r="B14" s="1010" t="s">
        <v>258</v>
      </c>
      <c r="C14" s="519"/>
      <c r="D14" s="523">
        <v>298375</v>
      </c>
      <c r="E14" s="523"/>
      <c r="F14" s="294">
        <f t="shared" si="0"/>
        <v>0</v>
      </c>
      <c r="G14" s="373"/>
    </row>
    <row r="15" spans="1:7" ht="12">
      <c r="A15" s="539">
        <v>4013</v>
      </c>
      <c r="B15" s="727" t="s">
        <v>426</v>
      </c>
      <c r="C15" s="521">
        <v>6000</v>
      </c>
      <c r="D15" s="521"/>
      <c r="E15" s="521"/>
      <c r="F15" s="294"/>
      <c r="G15" s="373"/>
    </row>
    <row r="16" spans="1:7" ht="12">
      <c r="A16" s="520">
        <v>4014</v>
      </c>
      <c r="B16" s="292" t="s">
        <v>917</v>
      </c>
      <c r="C16" s="521">
        <v>15000</v>
      </c>
      <c r="D16" s="521">
        <f>SUM(D17:D19)</f>
        <v>69886</v>
      </c>
      <c r="E16" s="521">
        <f>SUM(E17:E19)</f>
        <v>33510</v>
      </c>
      <c r="F16" s="294">
        <f t="shared" si="0"/>
        <v>0.4794951778610881</v>
      </c>
      <c r="G16" s="524"/>
    </row>
    <row r="17" spans="1:7" ht="12">
      <c r="A17" s="520"/>
      <c r="B17" s="1010" t="s">
        <v>316</v>
      </c>
      <c r="C17" s="521"/>
      <c r="D17" s="523">
        <v>564</v>
      </c>
      <c r="E17" s="523">
        <v>556</v>
      </c>
      <c r="F17" s="294">
        <f t="shared" si="0"/>
        <v>0.9858156028368794</v>
      </c>
      <c r="G17" s="524"/>
    </row>
    <row r="18" spans="1:7" ht="12">
      <c r="A18" s="520"/>
      <c r="B18" s="1010" t="s">
        <v>257</v>
      </c>
      <c r="C18" s="521"/>
      <c r="D18" s="523">
        <v>5846</v>
      </c>
      <c r="E18" s="523">
        <v>5845</v>
      </c>
      <c r="F18" s="294">
        <f t="shared" si="0"/>
        <v>0.9998289428669176</v>
      </c>
      <c r="G18" s="524"/>
    </row>
    <row r="19" spans="1:7" ht="12">
      <c r="A19" s="520"/>
      <c r="B19" s="1010" t="s">
        <v>258</v>
      </c>
      <c r="C19" s="521"/>
      <c r="D19" s="523">
        <v>63476</v>
      </c>
      <c r="E19" s="523">
        <v>27109</v>
      </c>
      <c r="F19" s="294">
        <f t="shared" si="0"/>
        <v>0.42707479992438085</v>
      </c>
      <c r="G19" s="524"/>
    </row>
    <row r="20" spans="1:7" ht="12">
      <c r="A20" s="520">
        <v>4018</v>
      </c>
      <c r="B20" s="292" t="s">
        <v>904</v>
      </c>
      <c r="C20" s="521"/>
      <c r="D20" s="1065">
        <v>54716</v>
      </c>
      <c r="E20" s="1065">
        <v>24716</v>
      </c>
      <c r="F20" s="294">
        <f t="shared" si="0"/>
        <v>0.45171430660135975</v>
      </c>
      <c r="G20" s="524"/>
    </row>
    <row r="21" spans="1:7" ht="12">
      <c r="A21" s="520">
        <v>4019</v>
      </c>
      <c r="B21" s="292" t="s">
        <v>918</v>
      </c>
      <c r="C21" s="765"/>
      <c r="D21" s="765">
        <v>100000</v>
      </c>
      <c r="E21" s="765"/>
      <c r="F21" s="294">
        <f t="shared" si="0"/>
        <v>0</v>
      </c>
      <c r="G21" s="524"/>
    </row>
    <row r="22" spans="1:7" s="36" customFormat="1" ht="12">
      <c r="A22" s="465">
        <v>4010</v>
      </c>
      <c r="B22" s="525" t="s">
        <v>269</v>
      </c>
      <c r="C22" s="747">
        <f>SUM(C15:C16)</f>
        <v>21000</v>
      </c>
      <c r="D22" s="747">
        <f>SUM(D15+D16+D20+D11+D21+D12)</f>
        <v>624602</v>
      </c>
      <c r="E22" s="747">
        <f>SUM(E15+E16+E20+E11+E21+E12)</f>
        <v>58226</v>
      </c>
      <c r="F22" s="1417">
        <f t="shared" si="0"/>
        <v>0.09322096310930801</v>
      </c>
      <c r="G22" s="526"/>
    </row>
    <row r="23" spans="1:7" s="36" customFormat="1" ht="12">
      <c r="A23" s="74"/>
      <c r="B23" s="527" t="s">
        <v>270</v>
      </c>
      <c r="C23" s="293"/>
      <c r="D23" s="293"/>
      <c r="E23" s="293"/>
      <c r="F23" s="294"/>
      <c r="G23" s="369"/>
    </row>
    <row r="24" spans="1:7" s="36" customFormat="1" ht="12">
      <c r="A24" s="465">
        <v>4030</v>
      </c>
      <c r="B24" s="525" t="s">
        <v>271</v>
      </c>
      <c r="C24" s="562"/>
      <c r="D24" s="562"/>
      <c r="E24" s="562"/>
      <c r="F24" s="1412"/>
      <c r="G24" s="528"/>
    </row>
    <row r="25" spans="1:7" s="36" customFormat="1" ht="12.75">
      <c r="A25" s="74"/>
      <c r="B25" s="529" t="s">
        <v>275</v>
      </c>
      <c r="C25" s="530"/>
      <c r="D25" s="530"/>
      <c r="E25" s="530"/>
      <c r="F25" s="294"/>
      <c r="G25" s="531"/>
    </row>
    <row r="26" spans="1:7" s="36" customFormat="1" ht="12">
      <c r="A26" s="520">
        <v>4112</v>
      </c>
      <c r="B26" s="532" t="s">
        <v>247</v>
      </c>
      <c r="C26" s="293">
        <v>575000</v>
      </c>
      <c r="D26" s="1079">
        <v>675000</v>
      </c>
      <c r="E26" s="1079"/>
      <c r="F26" s="294">
        <f t="shared" si="0"/>
        <v>0</v>
      </c>
      <c r="G26" s="531"/>
    </row>
    <row r="27" spans="1:7" s="36" customFormat="1" ht="12">
      <c r="A27" s="520">
        <v>4114</v>
      </c>
      <c r="B27" s="532" t="s">
        <v>188</v>
      </c>
      <c r="C27" s="293">
        <v>144982</v>
      </c>
      <c r="D27" s="1079">
        <v>144982</v>
      </c>
      <c r="E27" s="1079">
        <v>131924</v>
      </c>
      <c r="F27" s="294">
        <f t="shared" si="0"/>
        <v>0.9099336469354816</v>
      </c>
      <c r="G27" s="524"/>
    </row>
    <row r="28" spans="1:7" s="36" customFormat="1" ht="12">
      <c r="A28" s="520">
        <v>4115</v>
      </c>
      <c r="B28" s="532" t="s">
        <v>425</v>
      </c>
      <c r="C28" s="293">
        <v>266001</v>
      </c>
      <c r="D28" s="1079">
        <v>266001</v>
      </c>
      <c r="E28" s="1079">
        <v>246630</v>
      </c>
      <c r="F28" s="294">
        <f t="shared" si="0"/>
        <v>0.9271769655001297</v>
      </c>
      <c r="G28" s="524"/>
    </row>
    <row r="29" spans="1:7" s="36" customFormat="1" ht="12">
      <c r="A29" s="520">
        <v>4120</v>
      </c>
      <c r="B29" s="292" t="s">
        <v>250</v>
      </c>
      <c r="C29" s="521">
        <v>856040</v>
      </c>
      <c r="D29" s="1065">
        <f>SUM(D30:D31)</f>
        <v>609025</v>
      </c>
      <c r="E29" s="1065">
        <f>SUM(E30:E31)</f>
        <v>44880</v>
      </c>
      <c r="F29" s="294">
        <f t="shared" si="0"/>
        <v>0.07369155617585485</v>
      </c>
      <c r="G29" s="524"/>
    </row>
    <row r="30" spans="1:7" s="36" customFormat="1" ht="12">
      <c r="A30" s="520"/>
      <c r="B30" s="1010" t="s">
        <v>316</v>
      </c>
      <c r="C30" s="521"/>
      <c r="D30" s="1066">
        <v>174</v>
      </c>
      <c r="E30" s="1066">
        <v>173</v>
      </c>
      <c r="F30" s="294">
        <f t="shared" si="0"/>
        <v>0.9942528735632183</v>
      </c>
      <c r="G30" s="524"/>
    </row>
    <row r="31" spans="1:7" s="36" customFormat="1" ht="12">
      <c r="A31" s="520"/>
      <c r="B31" s="1010" t="s">
        <v>258</v>
      </c>
      <c r="C31" s="521"/>
      <c r="D31" s="1066">
        <v>608851</v>
      </c>
      <c r="E31" s="1066">
        <v>44707</v>
      </c>
      <c r="F31" s="294">
        <f t="shared" si="0"/>
        <v>0.07342847429009725</v>
      </c>
      <c r="G31" s="524"/>
    </row>
    <row r="32" spans="1:7" s="33" customFormat="1" ht="12">
      <c r="A32" s="369">
        <v>4121</v>
      </c>
      <c r="B32" s="533" t="s">
        <v>131</v>
      </c>
      <c r="C32" s="374">
        <v>40000</v>
      </c>
      <c r="D32" s="1080">
        <f>SUM(D33:D35)</f>
        <v>70658</v>
      </c>
      <c r="E32" s="1080">
        <f>SUM(E33:E35)</f>
        <v>51027</v>
      </c>
      <c r="F32" s="294">
        <f t="shared" si="0"/>
        <v>0.7221687565456141</v>
      </c>
      <c r="G32" s="524"/>
    </row>
    <row r="33" spans="1:7" s="33" customFormat="1" ht="12">
      <c r="A33" s="369"/>
      <c r="B33" s="1010" t="s">
        <v>316</v>
      </c>
      <c r="C33" s="374"/>
      <c r="D33" s="523">
        <v>4343</v>
      </c>
      <c r="E33" s="523">
        <v>1955</v>
      </c>
      <c r="F33" s="294">
        <f t="shared" si="0"/>
        <v>0.45014966612940366</v>
      </c>
      <c r="G33" s="524"/>
    </row>
    <row r="34" spans="1:7" s="33" customFormat="1" ht="12">
      <c r="A34" s="369"/>
      <c r="B34" s="1010" t="s">
        <v>257</v>
      </c>
      <c r="C34" s="374"/>
      <c r="D34" s="523">
        <v>381</v>
      </c>
      <c r="E34" s="523">
        <v>381</v>
      </c>
      <c r="F34" s="294">
        <f t="shared" si="0"/>
        <v>1</v>
      </c>
      <c r="G34" s="524"/>
    </row>
    <row r="35" spans="1:7" s="33" customFormat="1" ht="12">
      <c r="A35" s="369"/>
      <c r="B35" s="1010" t="s">
        <v>258</v>
      </c>
      <c r="C35" s="374"/>
      <c r="D35" s="523">
        <v>65934</v>
      </c>
      <c r="E35" s="523">
        <v>48691</v>
      </c>
      <c r="F35" s="294">
        <f t="shared" si="0"/>
        <v>0.7384809051475718</v>
      </c>
      <c r="G35" s="524"/>
    </row>
    <row r="36" spans="1:7" s="33" customFormat="1" ht="12">
      <c r="A36" s="369">
        <v>4122</v>
      </c>
      <c r="B36" s="534" t="s">
        <v>197</v>
      </c>
      <c r="C36" s="293">
        <v>170000</v>
      </c>
      <c r="D36" s="1079">
        <f>SUM(D37:D38)</f>
        <v>190231</v>
      </c>
      <c r="E36" s="1079">
        <f>SUM(E37:E38)</f>
        <v>133121</v>
      </c>
      <c r="F36" s="294">
        <f t="shared" si="0"/>
        <v>0.6997860495923377</v>
      </c>
      <c r="G36" s="524"/>
    </row>
    <row r="37" spans="1:7" s="33" customFormat="1" ht="12">
      <c r="A37" s="369"/>
      <c r="B37" s="1010" t="s">
        <v>316</v>
      </c>
      <c r="C37" s="293"/>
      <c r="D37" s="1012">
        <v>1280</v>
      </c>
      <c r="E37" s="1012">
        <v>1280</v>
      </c>
      <c r="F37" s="294">
        <f t="shared" si="0"/>
        <v>1</v>
      </c>
      <c r="G37" s="524"/>
    </row>
    <row r="38" spans="1:7" s="33" customFormat="1" ht="12">
      <c r="A38" s="369"/>
      <c r="B38" s="1010" t="s">
        <v>258</v>
      </c>
      <c r="C38" s="293"/>
      <c r="D38" s="1012">
        <v>188951</v>
      </c>
      <c r="E38" s="1012">
        <v>131841</v>
      </c>
      <c r="F38" s="294">
        <f t="shared" si="0"/>
        <v>0.6977523273229568</v>
      </c>
      <c r="G38" s="524"/>
    </row>
    <row r="39" spans="1:7" s="33" customFormat="1" ht="12">
      <c r="A39" s="369">
        <v>4124</v>
      </c>
      <c r="B39" s="534" t="s">
        <v>911</v>
      </c>
      <c r="C39" s="293"/>
      <c r="D39" s="1079">
        <v>1143</v>
      </c>
      <c r="E39" s="1079">
        <v>1143</v>
      </c>
      <c r="F39" s="294">
        <f t="shared" si="0"/>
        <v>1</v>
      </c>
      <c r="G39" s="524"/>
    </row>
    <row r="40" spans="1:7" s="33" customFormat="1" ht="12">
      <c r="A40" s="443">
        <v>4125</v>
      </c>
      <c r="B40" s="532" t="s">
        <v>892</v>
      </c>
      <c r="C40" s="535">
        <v>101939</v>
      </c>
      <c r="D40" s="1081">
        <v>76939</v>
      </c>
      <c r="E40" s="1081"/>
      <c r="F40" s="294">
        <f t="shared" si="0"/>
        <v>0</v>
      </c>
      <c r="G40" s="373"/>
    </row>
    <row r="41" spans="1:7" s="33" customFormat="1" ht="12">
      <c r="A41" s="536"/>
      <c r="B41" s="537" t="s">
        <v>154</v>
      </c>
      <c r="C41" s="390">
        <f>SUM(C26:C40)</f>
        <v>2153962</v>
      </c>
      <c r="D41" s="390">
        <f>SUM(D26:D29)+D36+D39+D40+D32</f>
        <v>2033979</v>
      </c>
      <c r="E41" s="390">
        <f>SUM(E26:E29)+E36+E39+E40+E32</f>
        <v>608725</v>
      </c>
      <c r="F41" s="1419">
        <f t="shared" si="0"/>
        <v>0.29927791781527735</v>
      </c>
      <c r="G41" s="370"/>
    </row>
    <row r="42" spans="1:7" s="33" customFormat="1" ht="12">
      <c r="A42" s="369">
        <v>4131</v>
      </c>
      <c r="B42" s="533" t="s">
        <v>301</v>
      </c>
      <c r="C42" s="293">
        <v>61000</v>
      </c>
      <c r="D42" s="1079">
        <f>SUM(D43:D45)</f>
        <v>70179</v>
      </c>
      <c r="E42" s="1079">
        <f>SUM(E43:E45)</f>
        <v>38568</v>
      </c>
      <c r="F42" s="294">
        <f t="shared" si="0"/>
        <v>0.5495661095199419</v>
      </c>
      <c r="G42" s="524"/>
    </row>
    <row r="43" spans="1:7" s="33" customFormat="1" ht="12">
      <c r="A43" s="369"/>
      <c r="B43" s="1010" t="s">
        <v>316</v>
      </c>
      <c r="C43" s="293"/>
      <c r="D43" s="1012">
        <v>28603</v>
      </c>
      <c r="E43" s="1012">
        <v>27723</v>
      </c>
      <c r="F43" s="294">
        <f t="shared" si="0"/>
        <v>0.9692339964339405</v>
      </c>
      <c r="G43" s="524"/>
    </row>
    <row r="44" spans="1:7" s="33" customFormat="1" ht="12">
      <c r="A44" s="369"/>
      <c r="B44" s="1010" t="s">
        <v>257</v>
      </c>
      <c r="C44" s="293"/>
      <c r="D44" s="1012">
        <v>10637</v>
      </c>
      <c r="E44" s="1012">
        <v>2545</v>
      </c>
      <c r="F44" s="294">
        <f t="shared" si="0"/>
        <v>0.23925918962113377</v>
      </c>
      <c r="G44" s="524"/>
    </row>
    <row r="45" spans="1:7" s="33" customFormat="1" ht="12">
      <c r="A45" s="369"/>
      <c r="B45" s="1010" t="s">
        <v>258</v>
      </c>
      <c r="C45" s="293"/>
      <c r="D45" s="1012">
        <v>30939</v>
      </c>
      <c r="E45" s="1012">
        <v>8300</v>
      </c>
      <c r="F45" s="294">
        <f t="shared" si="0"/>
        <v>0.26826982126119137</v>
      </c>
      <c r="G45" s="524"/>
    </row>
    <row r="46" spans="1:7" s="33" customFormat="1" ht="12" customHeight="1">
      <c r="A46" s="369">
        <v>4132</v>
      </c>
      <c r="B46" s="533" t="s">
        <v>128</v>
      </c>
      <c r="C46" s="293">
        <v>40000</v>
      </c>
      <c r="D46" s="293">
        <v>50874</v>
      </c>
      <c r="E46" s="293">
        <v>20544</v>
      </c>
      <c r="F46" s="294">
        <f t="shared" si="0"/>
        <v>0.40382120533081733</v>
      </c>
      <c r="G46" s="524"/>
    </row>
    <row r="47" spans="1:7" s="33" customFormat="1" ht="12.75" customHeight="1">
      <c r="A47" s="291">
        <v>4133</v>
      </c>
      <c r="B47" s="295" t="s">
        <v>302</v>
      </c>
      <c r="C47" s="293">
        <v>150000</v>
      </c>
      <c r="D47" s="1079">
        <v>180562</v>
      </c>
      <c r="E47" s="1079">
        <v>136836</v>
      </c>
      <c r="F47" s="294">
        <f t="shared" si="0"/>
        <v>0.7578338742371041</v>
      </c>
      <c r="G47" s="524"/>
    </row>
    <row r="48" spans="1:7" s="33" customFormat="1" ht="12">
      <c r="A48" s="291">
        <v>4136</v>
      </c>
      <c r="B48" s="295" t="s">
        <v>417</v>
      </c>
      <c r="C48" s="293">
        <v>51200</v>
      </c>
      <c r="D48" s="1079">
        <f>SUM(D49:D51)</f>
        <v>139544</v>
      </c>
      <c r="E48" s="1079">
        <f>SUM(E49:E51)</f>
        <v>121668</v>
      </c>
      <c r="F48" s="294">
        <f t="shared" si="0"/>
        <v>0.8718970360603108</v>
      </c>
      <c r="G48" s="524"/>
    </row>
    <row r="49" spans="1:7" s="33" customFormat="1" ht="12">
      <c r="A49" s="291"/>
      <c r="B49" s="1010" t="s">
        <v>316</v>
      </c>
      <c r="C49" s="293"/>
      <c r="D49" s="1012">
        <v>1164</v>
      </c>
      <c r="E49" s="1012">
        <v>879</v>
      </c>
      <c r="F49" s="294">
        <f t="shared" si="0"/>
        <v>0.7551546391752577</v>
      </c>
      <c r="G49" s="524"/>
    </row>
    <row r="50" spans="1:7" s="33" customFormat="1" ht="12">
      <c r="A50" s="291"/>
      <c r="B50" s="1010" t="s">
        <v>257</v>
      </c>
      <c r="C50" s="293"/>
      <c r="D50" s="1012">
        <v>373</v>
      </c>
      <c r="E50" s="1012"/>
      <c r="F50" s="294">
        <f t="shared" si="0"/>
        <v>0</v>
      </c>
      <c r="G50" s="524"/>
    </row>
    <row r="51" spans="1:7" s="33" customFormat="1" ht="12">
      <c r="A51" s="291"/>
      <c r="B51" s="1010" t="s">
        <v>258</v>
      </c>
      <c r="C51" s="293"/>
      <c r="D51" s="1012">
        <v>138007</v>
      </c>
      <c r="E51" s="1012">
        <v>120789</v>
      </c>
      <c r="F51" s="294">
        <f t="shared" si="0"/>
        <v>0.8752382125544357</v>
      </c>
      <c r="G51" s="524"/>
    </row>
    <row r="52" spans="1:7" s="33" customFormat="1" ht="12">
      <c r="A52" s="291">
        <v>4137</v>
      </c>
      <c r="B52" s="295" t="s">
        <v>905</v>
      </c>
      <c r="C52" s="293"/>
      <c r="D52" s="1079">
        <v>4000</v>
      </c>
      <c r="E52" s="1079">
        <v>4000</v>
      </c>
      <c r="F52" s="294">
        <f t="shared" si="0"/>
        <v>1</v>
      </c>
      <c r="G52" s="524"/>
    </row>
    <row r="53" spans="1:7" s="33" customFormat="1" ht="12">
      <c r="A53" s="291">
        <v>4141</v>
      </c>
      <c r="B53" s="292" t="s">
        <v>402</v>
      </c>
      <c r="C53" s="293">
        <v>30000</v>
      </c>
      <c r="D53" s="1079">
        <f>SUM(D54:D56)</f>
        <v>70640</v>
      </c>
      <c r="E53" s="1079">
        <f>SUM(E54:E56)</f>
        <v>18733</v>
      </c>
      <c r="F53" s="294">
        <f t="shared" si="0"/>
        <v>0.26518969422423555</v>
      </c>
      <c r="G53" s="295"/>
    </row>
    <row r="54" spans="1:7" s="33" customFormat="1" ht="12">
      <c r="A54" s="291"/>
      <c r="B54" s="1013" t="s">
        <v>316</v>
      </c>
      <c r="C54" s="293"/>
      <c r="D54" s="1012">
        <v>191</v>
      </c>
      <c r="E54" s="1012">
        <v>191</v>
      </c>
      <c r="F54" s="294">
        <f t="shared" si="0"/>
        <v>1</v>
      </c>
      <c r="G54" s="295"/>
    </row>
    <row r="55" spans="1:7" s="33" customFormat="1" ht="12">
      <c r="A55" s="291"/>
      <c r="B55" s="1013" t="s">
        <v>257</v>
      </c>
      <c r="C55" s="293"/>
      <c r="D55" s="1012">
        <v>69850</v>
      </c>
      <c r="E55" s="1012">
        <v>18542</v>
      </c>
      <c r="F55" s="294">
        <f t="shared" si="0"/>
        <v>0.26545454545454544</v>
      </c>
      <c r="G55" s="295"/>
    </row>
    <row r="56" spans="1:7" s="33" customFormat="1" ht="12">
      <c r="A56" s="291"/>
      <c r="B56" s="1014" t="s">
        <v>258</v>
      </c>
      <c r="C56" s="293"/>
      <c r="D56" s="1012">
        <v>599</v>
      </c>
      <c r="E56" s="1012"/>
      <c r="F56" s="294">
        <f t="shared" si="0"/>
        <v>0</v>
      </c>
      <c r="G56" s="295"/>
    </row>
    <row r="57" spans="1:7" s="33" customFormat="1" ht="12">
      <c r="A57" s="465">
        <v>4100</v>
      </c>
      <c r="B57" s="788" t="s">
        <v>183</v>
      </c>
      <c r="C57" s="384">
        <f>SUM(C42:C53)+C41</f>
        <v>2486162</v>
      </c>
      <c r="D57" s="384">
        <f>SUM(D41+D42+D46+D47+D48+D52+D53)</f>
        <v>2549778</v>
      </c>
      <c r="E57" s="384">
        <f>SUM(E41+E42+E46+E47+E48+E52+E53)</f>
        <v>949074</v>
      </c>
      <c r="F57" s="1417">
        <f t="shared" si="0"/>
        <v>0.37221828723912437</v>
      </c>
      <c r="G57" s="517"/>
    </row>
    <row r="58" spans="1:7" s="33" customFormat="1" ht="12">
      <c r="A58" s="497"/>
      <c r="B58" s="538" t="s">
        <v>130</v>
      </c>
      <c r="C58" s="293"/>
      <c r="D58" s="293"/>
      <c r="E58" s="293"/>
      <c r="F58" s="294"/>
      <c r="G58" s="373"/>
    </row>
    <row r="59" spans="1:7" s="33" customFormat="1" ht="12">
      <c r="A59" s="520">
        <v>4211</v>
      </c>
      <c r="B59" s="292" t="s">
        <v>132</v>
      </c>
      <c r="C59" s="293"/>
      <c r="D59" s="1079">
        <v>6584</v>
      </c>
      <c r="E59" s="1079">
        <v>6090</v>
      </c>
      <c r="F59" s="294">
        <f t="shared" si="0"/>
        <v>0.9249696233292831</v>
      </c>
      <c r="G59" s="373"/>
    </row>
    <row r="60" spans="1:7" s="33" customFormat="1" ht="12">
      <c r="A60" s="520">
        <v>4213</v>
      </c>
      <c r="B60" s="292" t="s">
        <v>134</v>
      </c>
      <c r="C60" s="293"/>
      <c r="D60" s="1079">
        <v>19201</v>
      </c>
      <c r="E60" s="1079">
        <v>19201</v>
      </c>
      <c r="F60" s="294">
        <f t="shared" si="0"/>
        <v>1</v>
      </c>
      <c r="G60" s="373"/>
    </row>
    <row r="61" spans="1:7" s="33" customFormat="1" ht="12">
      <c r="A61" s="520">
        <v>4215</v>
      </c>
      <c r="B61" s="292" t="s">
        <v>276</v>
      </c>
      <c r="C61" s="293"/>
      <c r="D61" s="293"/>
      <c r="E61" s="293"/>
      <c r="F61" s="294"/>
      <c r="G61" s="373"/>
    </row>
    <row r="62" spans="1:7" s="33" customFormat="1" ht="12">
      <c r="A62" s="520">
        <v>4217</v>
      </c>
      <c r="B62" s="292" t="s">
        <v>45</v>
      </c>
      <c r="C62" s="293"/>
      <c r="D62" s="293"/>
      <c r="E62" s="293"/>
      <c r="F62" s="294"/>
      <c r="G62" s="373"/>
    </row>
    <row r="63" spans="1:7" s="33" customFormat="1" ht="12">
      <c r="A63" s="1044">
        <v>4219</v>
      </c>
      <c r="B63" s="1045" t="s">
        <v>135</v>
      </c>
      <c r="C63" s="1046"/>
      <c r="D63" s="1046"/>
      <c r="E63" s="1046"/>
      <c r="F63" s="1413"/>
      <c r="G63" s="370"/>
    </row>
    <row r="64" spans="1:7" s="33" customFormat="1" ht="12">
      <c r="A64" s="520">
        <v>4221</v>
      </c>
      <c r="B64" s="292" t="s">
        <v>133</v>
      </c>
      <c r="C64" s="293"/>
      <c r="D64" s="293"/>
      <c r="E64" s="293"/>
      <c r="F64" s="294"/>
      <c r="G64" s="373"/>
    </row>
    <row r="65" spans="1:7" s="33" customFormat="1" ht="12">
      <c r="A65" s="520">
        <v>4223</v>
      </c>
      <c r="B65" s="292" t="s">
        <v>136</v>
      </c>
      <c r="C65" s="293"/>
      <c r="D65" s="293"/>
      <c r="E65" s="293"/>
      <c r="F65" s="294"/>
      <c r="G65" s="373"/>
    </row>
    <row r="66" spans="1:7" s="33" customFormat="1" ht="12">
      <c r="A66" s="520">
        <v>4225</v>
      </c>
      <c r="B66" s="292" t="s">
        <v>137</v>
      </c>
      <c r="C66" s="293"/>
      <c r="D66" s="1079">
        <v>110013</v>
      </c>
      <c r="E66" s="1079">
        <v>20832</v>
      </c>
      <c r="F66" s="294">
        <f t="shared" si="0"/>
        <v>0.18935943933898722</v>
      </c>
      <c r="G66" s="373"/>
    </row>
    <row r="67" spans="1:7" s="33" customFormat="1" ht="12">
      <c r="A67" s="520">
        <v>4227</v>
      </c>
      <c r="B67" s="292" t="s">
        <v>138</v>
      </c>
      <c r="C67" s="293"/>
      <c r="D67" s="293"/>
      <c r="E67" s="293"/>
      <c r="F67" s="294"/>
      <c r="G67" s="373"/>
    </row>
    <row r="68" spans="1:7" s="33" customFormat="1" ht="12">
      <c r="A68" s="539">
        <v>4265</v>
      </c>
      <c r="B68" s="540" t="s">
        <v>887</v>
      </c>
      <c r="C68" s="587">
        <v>250000</v>
      </c>
      <c r="D68" s="1082">
        <v>24837</v>
      </c>
      <c r="E68" s="1082"/>
      <c r="F68" s="294">
        <f t="shared" si="0"/>
        <v>0</v>
      </c>
      <c r="G68" s="588"/>
    </row>
    <row r="69" spans="1:7" s="33" customFormat="1" ht="12.75" thickBot="1">
      <c r="A69" s="360">
        <v>4200</v>
      </c>
      <c r="B69" s="1011" t="s">
        <v>902</v>
      </c>
      <c r="C69" s="770">
        <f>SUM(C59:C68)</f>
        <v>250000</v>
      </c>
      <c r="D69" s="770">
        <f>SUM(D59+D60+D66+D68)</f>
        <v>160635</v>
      </c>
      <c r="E69" s="770">
        <f>SUM(E59+E60+E66+E68)</f>
        <v>46123</v>
      </c>
      <c r="F69" s="1418">
        <f t="shared" si="0"/>
        <v>0.28712920596383107</v>
      </c>
      <c r="G69" s="1003"/>
    </row>
    <row r="70" spans="1:7" s="36" customFormat="1" ht="12">
      <c r="A70" s="74"/>
      <c r="B70" s="527" t="s">
        <v>277</v>
      </c>
      <c r="C70" s="293"/>
      <c r="D70" s="293"/>
      <c r="E70" s="293"/>
      <c r="F70" s="294"/>
      <c r="G70" s="531"/>
    </row>
    <row r="71" spans="1:7" s="33" customFormat="1" ht="12">
      <c r="A71" s="369">
        <v>4310</v>
      </c>
      <c r="B71" s="295" t="s">
        <v>390</v>
      </c>
      <c r="C71" s="293">
        <v>25000</v>
      </c>
      <c r="D71" s="1079">
        <v>257015</v>
      </c>
      <c r="E71" s="1079">
        <v>51986</v>
      </c>
      <c r="F71" s="294">
        <f t="shared" si="0"/>
        <v>0.20226835009629787</v>
      </c>
      <c r="G71" s="524"/>
    </row>
    <row r="72" spans="1:7" s="33" customFormat="1" ht="12">
      <c r="A72" s="369">
        <v>4311</v>
      </c>
      <c r="B72" s="295" t="s">
        <v>894</v>
      </c>
      <c r="C72" s="293">
        <v>120000</v>
      </c>
      <c r="D72" s="293"/>
      <c r="E72" s="293"/>
      <c r="F72" s="294"/>
      <c r="G72" s="524"/>
    </row>
    <row r="73" spans="1:7" s="33" customFormat="1" ht="12">
      <c r="A73" s="369">
        <v>4321</v>
      </c>
      <c r="B73" s="295" t="s">
        <v>430</v>
      </c>
      <c r="C73" s="293"/>
      <c r="D73" s="1079">
        <v>12229</v>
      </c>
      <c r="E73" s="1079">
        <v>12229</v>
      </c>
      <c r="F73" s="294">
        <f t="shared" si="0"/>
        <v>1</v>
      </c>
      <c r="G73" s="524"/>
    </row>
    <row r="74" spans="1:7" s="33" customFormat="1" ht="12">
      <c r="A74" s="369">
        <v>4322</v>
      </c>
      <c r="B74" s="295" t="s">
        <v>434</v>
      </c>
      <c r="C74" s="293"/>
      <c r="D74" s="1079">
        <v>56539</v>
      </c>
      <c r="E74" s="1079">
        <v>25062</v>
      </c>
      <c r="F74" s="294">
        <f t="shared" si="0"/>
        <v>0.4432692477758715</v>
      </c>
      <c r="G74" s="524"/>
    </row>
    <row r="75" spans="1:7" s="33" customFormat="1" ht="12">
      <c r="A75" s="369">
        <v>4323</v>
      </c>
      <c r="B75" s="295" t="s">
        <v>433</v>
      </c>
      <c r="C75" s="293"/>
      <c r="D75" s="1079">
        <v>31593</v>
      </c>
      <c r="E75" s="1079">
        <v>31593</v>
      </c>
      <c r="F75" s="294">
        <f t="shared" si="0"/>
        <v>1</v>
      </c>
      <c r="G75" s="524"/>
    </row>
    <row r="76" spans="1:7" s="36" customFormat="1" ht="12">
      <c r="A76" s="517">
        <v>4300</v>
      </c>
      <c r="B76" s="538" t="s">
        <v>278</v>
      </c>
      <c r="C76" s="306">
        <f>SUM(C71:C75)</f>
        <v>145000</v>
      </c>
      <c r="D76" s="306">
        <f>SUM(D71+D73+D74+D75)</f>
        <v>357376</v>
      </c>
      <c r="E76" s="306">
        <f>SUM(E71+E73+E74+E75)</f>
        <v>120870</v>
      </c>
      <c r="F76" s="1417">
        <f aca="true" t="shared" si="1" ref="F76:F89">SUM(E76/D76)</f>
        <v>0.33821521310888253</v>
      </c>
      <c r="G76" s="461"/>
    </row>
    <row r="77" spans="1:7" s="36" customFormat="1" ht="16.5" customHeight="1">
      <c r="A77" s="517"/>
      <c r="B77" s="516" t="s">
        <v>280</v>
      </c>
      <c r="C77" s="306">
        <f>SUM(C76+C69+C57+C24+C22)</f>
        <v>2902162</v>
      </c>
      <c r="D77" s="306">
        <f>SUM(D76+D69+D57+D24+D22)</f>
        <v>3692391</v>
      </c>
      <c r="E77" s="306">
        <f>SUM(E76+E69+E57+E24+E22)</f>
        <v>1174293</v>
      </c>
      <c r="F77" s="1417">
        <f t="shared" si="1"/>
        <v>0.31803051193657444</v>
      </c>
      <c r="G77" s="461"/>
    </row>
    <row r="78" spans="1:7" s="36" customFormat="1" ht="12">
      <c r="A78" s="542"/>
      <c r="B78" s="543" t="s">
        <v>74</v>
      </c>
      <c r="C78" s="519"/>
      <c r="D78" s="519"/>
      <c r="E78" s="519"/>
      <c r="F78" s="294"/>
      <c r="G78" s="531"/>
    </row>
    <row r="79" spans="1:7" s="36" customFormat="1" ht="12">
      <c r="A79" s="542"/>
      <c r="B79" s="293" t="s">
        <v>296</v>
      </c>
      <c r="C79" s="521"/>
      <c r="D79" s="521"/>
      <c r="E79" s="521"/>
      <c r="F79" s="294"/>
      <c r="G79" s="531"/>
    </row>
    <row r="80" spans="1:7" s="36" customFormat="1" ht="12">
      <c r="A80" s="542"/>
      <c r="B80" s="293" t="s">
        <v>32</v>
      </c>
      <c r="C80" s="521"/>
      <c r="D80" s="521"/>
      <c r="E80" s="521"/>
      <c r="F80" s="294"/>
      <c r="G80" s="531"/>
    </row>
    <row r="81" spans="1:7" s="33" customFormat="1" ht="12">
      <c r="A81" s="542"/>
      <c r="B81" s="544" t="s">
        <v>309</v>
      </c>
      <c r="C81" s="521"/>
      <c r="D81" s="521">
        <f>SUM(D17+D33+D43+D39+D30+D49+D37+D54)</f>
        <v>37462</v>
      </c>
      <c r="E81" s="521">
        <f>SUM(E17+E33+E43+E39+E30+E49+E37+E54)</f>
        <v>33900</v>
      </c>
      <c r="F81" s="294">
        <f t="shared" si="1"/>
        <v>0.9049169825423096</v>
      </c>
      <c r="G81" s="373"/>
    </row>
    <row r="82" spans="1:7" ht="12" customHeight="1">
      <c r="A82" s="291"/>
      <c r="B82" s="544" t="s">
        <v>306</v>
      </c>
      <c r="C82" s="293"/>
      <c r="D82" s="293"/>
      <c r="E82" s="293"/>
      <c r="F82" s="294"/>
      <c r="G82" s="373"/>
    </row>
    <row r="83" spans="1:7" ht="12" customHeight="1">
      <c r="A83" s="291"/>
      <c r="B83" s="545" t="s">
        <v>64</v>
      </c>
      <c r="C83" s="545">
        <f>SUM(C79:C82)</f>
        <v>0</v>
      </c>
      <c r="D83" s="545">
        <f>SUM(D79:D82)</f>
        <v>37462</v>
      </c>
      <c r="E83" s="545">
        <f>SUM(E79:E82)</f>
        <v>33900</v>
      </c>
      <c r="F83" s="1416">
        <f t="shared" si="1"/>
        <v>0.9049169825423096</v>
      </c>
      <c r="G83" s="373"/>
    </row>
    <row r="84" spans="1:7" ht="12" customHeight="1">
      <c r="A84" s="291"/>
      <c r="B84" s="546" t="s">
        <v>75</v>
      </c>
      <c r="C84" s="530"/>
      <c r="D84" s="530"/>
      <c r="E84" s="530"/>
      <c r="F84" s="294"/>
      <c r="G84" s="373"/>
    </row>
    <row r="85" spans="1:7" ht="12" customHeight="1">
      <c r="A85" s="291"/>
      <c r="B85" s="293" t="s">
        <v>259</v>
      </c>
      <c r="C85" s="293"/>
      <c r="D85" s="293">
        <f>SUM(D55+D18+D50+D13+D44+D34)</f>
        <v>88712</v>
      </c>
      <c r="E85" s="293">
        <f>SUM(E55+E18+E50+E13+E44+E34)</f>
        <v>27313</v>
      </c>
      <c r="F85" s="294">
        <f t="shared" si="1"/>
        <v>0.307883939038687</v>
      </c>
      <c r="G85" s="373"/>
    </row>
    <row r="86" spans="1:7" ht="12">
      <c r="A86" s="291"/>
      <c r="B86" s="544" t="s">
        <v>260</v>
      </c>
      <c r="C86" s="293">
        <f>SUM(C22+C24+C57+C69+C76)-C79-C80-C81-C82-C85-C87</f>
        <v>2862162</v>
      </c>
      <c r="D86" s="293">
        <f>SUM(D22+D24+D57+D69+D76)-D79-D80-D81-D82-D85-D87</f>
        <v>3515343</v>
      </c>
      <c r="E86" s="293">
        <f>SUM(E22+E24+E57+E69+E76)-E79-E80-E81-E82-E85-E87</f>
        <v>1092536</v>
      </c>
      <c r="F86" s="294">
        <f t="shared" si="1"/>
        <v>0.31079072511558614</v>
      </c>
      <c r="G86" s="373"/>
    </row>
    <row r="87" spans="1:7" ht="12">
      <c r="A87" s="291"/>
      <c r="B87" s="544" t="s">
        <v>340</v>
      </c>
      <c r="C87" s="293">
        <f>SUM(C46)</f>
        <v>40000</v>
      </c>
      <c r="D87" s="293">
        <f>SUM(D46)</f>
        <v>50874</v>
      </c>
      <c r="E87" s="293">
        <f>SUM(E46)</f>
        <v>20544</v>
      </c>
      <c r="F87" s="294">
        <f t="shared" si="1"/>
        <v>0.40382120533081733</v>
      </c>
      <c r="G87" s="373"/>
    </row>
    <row r="88" spans="1:7" ht="12">
      <c r="A88" s="291"/>
      <c r="B88" s="545" t="s">
        <v>70</v>
      </c>
      <c r="C88" s="545">
        <f>SUM(C85:C87)</f>
        <v>2902162</v>
      </c>
      <c r="D88" s="545">
        <f>SUM(D85:D87)</f>
        <v>3654929</v>
      </c>
      <c r="E88" s="545">
        <f>SUM(E85:E87)</f>
        <v>1140393</v>
      </c>
      <c r="F88" s="1416">
        <f t="shared" si="1"/>
        <v>0.31201508975960957</v>
      </c>
      <c r="G88" s="373"/>
    </row>
    <row r="89" spans="1:7" ht="12" customHeight="1">
      <c r="A89" s="547"/>
      <c r="B89" s="541" t="s">
        <v>116</v>
      </c>
      <c r="C89" s="302">
        <f>SUM(C83+C88)</f>
        <v>2902162</v>
      </c>
      <c r="D89" s="302">
        <f>SUM(D83+D88)</f>
        <v>3692391</v>
      </c>
      <c r="E89" s="302">
        <f>SUM(E83+E88)</f>
        <v>1174293</v>
      </c>
      <c r="F89" s="1416">
        <f t="shared" si="1"/>
        <v>0.31803051193657444</v>
      </c>
      <c r="G89" s="370"/>
    </row>
    <row r="90" spans="1:6" ht="12">
      <c r="A90" s="32"/>
      <c r="C90" s="274"/>
      <c r="D90" s="274"/>
      <c r="E90" s="274"/>
      <c r="F90" s="273"/>
    </row>
    <row r="91" spans="2:5" ht="12">
      <c r="B91" s="40" t="s">
        <v>912</v>
      </c>
      <c r="C91" s="222"/>
      <c r="D91" s="222"/>
      <c r="E91" s="222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3937007874015748" bottom="0.1968503937007874" header="0.11811023622047245" footer="0"/>
  <pageSetup firstPageNumber="44" useFirstPageNumber="1" horizontalDpi="600" verticalDpi="600" orientation="landscape" paperSize="9" scale="70" r:id="rId1"/>
  <headerFooter alignWithMargins="0">
    <oddFooter>&amp;C&amp;P. oldal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2019-05-10T06:04:12Z</cp:lastPrinted>
  <dcterms:created xsi:type="dcterms:W3CDTF">2004-02-02T11:10:51Z</dcterms:created>
  <dcterms:modified xsi:type="dcterms:W3CDTF">2019-05-10T07:51:03Z</dcterms:modified>
  <cp:category/>
  <cp:version/>
  <cp:contentType/>
  <cp:contentStatus/>
</cp:coreProperties>
</file>